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SO 98-98" sheetId="4" r:id="rId4"/>
    <sheet name="SO 03" sheetId="5" r:id="rId5"/>
    <sheet name="SO 04" sheetId="6" r:id="rId6"/>
    <sheet name="SO 01" sheetId="7" r:id="rId7"/>
    <sheet name="SO 02" sheetId="8" r:id="rId8"/>
  </sheets>
  <definedNames/>
  <calcPr/>
  <webPublishing/>
</workbook>
</file>

<file path=xl/sharedStrings.xml><?xml version="1.0" encoding="utf-8"?>
<sst xmlns="http://schemas.openxmlformats.org/spreadsheetml/2006/main" count="4358" uniqueCount="551">
  <si>
    <t>Aspe</t>
  </si>
  <si>
    <t>Soupis objektů s DPH</t>
  </si>
  <si>
    <t>S631600375-zm1</t>
  </si>
  <si>
    <t>Výstavba PZS v km 1,820 (P5735) a v km 12,486 (P5751) na trati Vrané nad Vltavou - Dobříš</t>
  </si>
  <si>
    <t>ZŘ</t>
  </si>
  <si>
    <t>20200604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</si>
  <si>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</si>
  <si>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</si>
  <si>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</si>
  <si>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</si>
  <si>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</si>
  <si>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</si>
  <si>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</si>
  <si>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</si>
  <si>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</si>
  <si>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</si>
  <si>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</si>
  <si>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Výstavba PZS v km 1,820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</si>
  <si>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</si>
  <si>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</si>
  <si>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</si>
  <si>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</si>
  <si>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</si>
  <si>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</si>
  <si>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</si>
  <si>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</si>
  <si>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</si>
  <si>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</si>
  <si>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</si>
  <si>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</si>
  <si>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</si>
  <si>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</si>
  <si>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</si>
  <si>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</si>
  <si>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</si>
  <si>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</si>
  <si>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</si>
  <si>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</si>
  <si>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</si>
  <si>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</si>
  <si>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</si>
  <si>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</si>
  <si>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</si>
  <si>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</si>
  <si>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</si>
  <si>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</si>
  <si>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</si>
  <si>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</si>
  <si>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</si>
  <si>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</si>
  <si>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</si>
  <si>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</si>
  <si>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</si>
  <si>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</si>
  <si>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 2019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</si>
  <si>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</si>
  <si>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</si>
  <si>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</si>
  <si>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</si>
  <si>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</si>
  <si>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</si>
  <si>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</si>
  <si>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</si>
  <si>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výkaz výměr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</si>
  <si>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</si>
  <si>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</si>
  <si>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</si>
  <si>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</si>
  <si>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</si>
  <si>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</si>
  <si>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</si>
  <si>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</si>
  <si>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V/256 AH - DODÁVKA</t>
  </si>
  <si>
    <t>R-položky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</si>
  <si>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</si>
  <si>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</si>
  <si>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</si>
  <si>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</si>
  <si>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</si>
  <si>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</si>
  <si>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</si>
  <si>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8</t>
  </si>
  <si>
    <t>75D117</t>
  </si>
  <si>
    <t>SKŘÍŇ LOGIKY RELÉOVÉHO PŘEJEZDOVÉHO ZABEZPEČOVACÍHO ZAŘÍZENÍ - MONTÁŽ</t>
  </si>
  <si>
    <t>9</t>
  </si>
  <si>
    <t>75D161</t>
  </si>
  <si>
    <t>RELÉOVÝ DOMEK (DO 9 M2) PREFABRIKOVANÝ, IZOLOVANÝ, S KLIMATIZACÍ A VNITŘNÍ KABELIZACÍ - DODÁVKA</t>
  </si>
  <si>
    <t>10</t>
  </si>
  <si>
    <t>75D167</t>
  </si>
  <si>
    <t>RELÉOVÝ DOMEK (DO 9 M2) PREFABRIKOVANÝ - MONTÁŽ</t>
  </si>
  <si>
    <t>11</t>
  </si>
  <si>
    <t>75IEC1</t>
  </si>
  <si>
    <t>VENKOVNÍ TELEFONNÍ OBJEKT NA SLOUPKU</t>
  </si>
  <si>
    <t>12</t>
  </si>
  <si>
    <t>75IECX</t>
  </si>
  <si>
    <t>VENKOVNÍ TELEFONNÍ OBJEKT - MONTÁŽ</t>
  </si>
  <si>
    <t>13</t>
  </si>
  <si>
    <t>R2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</si>
  <si>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</si>
  <si>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</si>
  <si>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</si>
  <si>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R3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</si>
  <si>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</si>
  <si>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</si>
  <si>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</si>
  <si>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R4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</si>
  <si>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</si>
  <si>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</si>
  <si>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16</t>
  </si>
  <si>
    <t>R5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</si>
  <si>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</si>
  <si>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</si>
  <si>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17</t>
  </si>
  <si>
    <t>R6</t>
  </si>
  <si>
    <t>Úprava a doplnění stávajího přenosového systému - KOMPLET (dodávka i montáž)</t>
  </si>
  <si>
    <t>Položka obsahuje úpravu a doplnění stávajícího přenosového systému  dle specifikace od výrobce - komplet (dodávka i montáž)</t>
  </si>
  <si>
    <t>18</t>
  </si>
  <si>
    <t>R7</t>
  </si>
  <si>
    <t>Úpravy na stávajících PZZ</t>
  </si>
  <si>
    <t>HOD</t>
  </si>
  <si>
    <t>Položka obsahuje zajištění a provedení čiností určenných položkou včetně dodávky potřebného pomocného materiálu a dopravy na místo určení, provedení zkušebního provozu se všemi pomocnými a doplňujícími pracemi a součástmi, případné použití mechanizmů</t>
  </si>
  <si>
    <t>19</t>
  </si>
  <si>
    <t>R8</t>
  </si>
  <si>
    <t>VÝSTRAŽNÍK BEZ ZÁVORY, 2 SKŘÍNĚ - DODÁVKA</t>
  </si>
  <si>
    <t>Položka obsahuje dodávka výstražníku dle názvu položky podle jeho typu a potřebného pomocného materiálu a dopravy do staveništního skladu</t>
  </si>
  <si>
    <t>20</t>
  </si>
  <si>
    <t>75D247</t>
  </si>
  <si>
    <t>VÝSTRAŽNÍK BEZ ZÁVORY, 2 SKŘÍNĚ - MONTÁŽ</t>
  </si>
  <si>
    <t>21</t>
  </si>
  <si>
    <t>R9</t>
  </si>
  <si>
    <t>VÝSTRAŽNÍK SE ZÁVOROU, 1 SKŘÍŇ - DODÁVKA</t>
  </si>
  <si>
    <t>Položka obsahuje dodávka výstražníku se závorou 1 skříň podle jeho typu a potřebného pomocného materiálu a dopravy do staveništního skladu</t>
  </si>
  <si>
    <t>22</t>
  </si>
  <si>
    <t>75D217</t>
  </si>
  <si>
    <t>VÝSTRAŽNÍK SE ZÁVOROU, 1 SKŘÍŇ - MONTÁŽ</t>
  </si>
  <si>
    <t>23</t>
  </si>
  <si>
    <t>R10</t>
  </si>
  <si>
    <t>VÝSTRAŽNÍK SE ZÁVOROU, 2 SKŘÍNĚ - DODÁVKA</t>
  </si>
  <si>
    <t>Položka obsahuje dodávka výstražníku se závorou 2 skříně podle jeho typu a potřebného pomocného materiálu a dopravy do staveništního skladu</t>
  </si>
  <si>
    <t>24</t>
  </si>
  <si>
    <t>75D237</t>
  </si>
  <si>
    <t>VÝSTRAŽNÍK SE ZÁVOROU, 2 SKŘÍNĚ - MONTÁŽ</t>
  </si>
  <si>
    <t>25</t>
  </si>
  <si>
    <t>75D271</t>
  </si>
  <si>
    <t>ZAŘÍZENÍ (PZZ) PRO NEVIDOMÉ - DODÁVKA</t>
  </si>
  <si>
    <t>26</t>
  </si>
  <si>
    <t>75D277</t>
  </si>
  <si>
    <t>ZAŘÍZENÍ (PZZ) PRO NEVIDOMÉ - MONTÁŽ</t>
  </si>
  <si>
    <t>27</t>
  </si>
  <si>
    <t>R11</t>
  </si>
  <si>
    <t>SNÍMAČ POČÍTAČE NÁPRAV - DODÁVKA</t>
  </si>
  <si>
    <t>Položka obsahuje kompletní dodávka snímače počítače náprav, potřebného pomocného materiálu a dopravy do staveništního skladu</t>
  </si>
  <si>
    <t>28</t>
  </si>
  <si>
    <t>75C917</t>
  </si>
  <si>
    <t>SNÍMAČ POČÍTAČE NÁPRAV - MONTÁŽ</t>
  </si>
  <si>
    <t>29</t>
  </si>
  <si>
    <t>R12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</si>
  <si>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</si>
  <si>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</si>
  <si>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30</t>
  </si>
  <si>
    <t>R13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</si>
  <si>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</si>
  <si>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</si>
  <si>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31</t>
  </si>
  <si>
    <t>R14</t>
  </si>
  <si>
    <t>Počítač náprav (vnitřní část - rozdělení stávajícího T4DH na T4a,bDH) - dodávka</t>
  </si>
  <si>
    <t>Dodávka vnitřní výstroje počítače náprav podle typu určeného položkou,  potřebného pomocného materiálu a  dopravy .Zařízení  se měří v kusech (ks) .Položka obsahuje všechny náklady na dodávku zařízení  a pomocného materiálu, náklady na dopravu.</t>
  </si>
  <si>
    <t>32</t>
  </si>
  <si>
    <t>R15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</si>
  <si>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</si>
  <si>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</si>
  <si>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33</t>
  </si>
  <si>
    <t>75E117</t>
  </si>
  <si>
    <t>DOZOR PRACOVNÍKŮ PROVOZOVATELE PŘI PRÁCI NA ŽIVÉM ZAŘÍZENÍ</t>
  </si>
  <si>
    <t>34</t>
  </si>
  <si>
    <t>75E197</t>
  </si>
  <si>
    <t>PŘÍPRAVA A CELKOVÉ ZKOUŠKY PŘEJEZDOVÉHO ZABEZPEČOVACÍHO ZAŘÍZENÍ PRO JEDNU KOLEJ</t>
  </si>
  <si>
    <t>35</t>
  </si>
  <si>
    <t>75E127</t>
  </si>
  <si>
    <t>CELKOVÁ PROHLÍDKA ZAŘÍZENÍ A VYHOTOVENÍ REVIZNÍ ZPRÁVY</t>
  </si>
  <si>
    <t>36</t>
  </si>
  <si>
    <t>75E1B7</t>
  </si>
  <si>
    <t>REGULACE A ZKOUŠENÍ ZABEZPEČOVACÍHO ZAŘÍZENÍ</t>
  </si>
  <si>
    <t>37</t>
  </si>
  <si>
    <t>74F321</t>
  </si>
  <si>
    <t>PROTOKOL ZPŮSOBILOSTI</t>
  </si>
  <si>
    <t>38</t>
  </si>
  <si>
    <t>74F323</t>
  </si>
  <si>
    <t>PROTOKOL UTZ</t>
  </si>
  <si>
    <t>39</t>
  </si>
  <si>
    <t>R16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</si>
  <si>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</si>
  <si>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</si>
  <si>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Kabelizace</t>
  </si>
  <si>
    <t>40</t>
  </si>
  <si>
    <t>75A131</t>
  </si>
  <si>
    <t>KABEL METALICKÝ DVOUPLÁŠŤOVÝ DO 12 PÁRŮ - DODÁVKA</t>
  </si>
  <si>
    <t>KMPÁR</t>
  </si>
  <si>
    <t>41</t>
  </si>
  <si>
    <t>75A217</t>
  </si>
  <si>
    <t>ZATAŽENÍ A SPOJKOVÁNÍ KABELŮ DO 12 PÁRŮ - MONTÁŽ</t>
  </si>
  <si>
    <t>42</t>
  </si>
  <si>
    <t>75A141</t>
  </si>
  <si>
    <t>KABEL METALICKÝ DVOUPLÁŠŤOVÝ PŘES 12 PÁRŮ - DODÁVKA</t>
  </si>
  <si>
    <t>43</t>
  </si>
  <si>
    <t>75A227</t>
  </si>
  <si>
    <t>ZATAŽENÍ A SPOJKOVÁNÍ KABELŮ PŘES 12 PÁRŮ - MONTÁŽ</t>
  </si>
  <si>
    <t>44</t>
  </si>
  <si>
    <t>742H12</t>
  </si>
  <si>
    <t>KABEL NN ČTYŘ- A PĚTIŽÍLOVÝ CU S PLASTOVOU IZOLACÍ OD 4 DO 16 MM2</t>
  </si>
  <si>
    <t>45</t>
  </si>
  <si>
    <t>742L12</t>
  </si>
  <si>
    <t>UKONČENÍ DVOU AŽ PĚTIŽÍLOVÉHO KABELU V ROZVADĚČI NEBO NA PŘÍSTROJI OD 4 DO 16 MM2</t>
  </si>
  <si>
    <t>46</t>
  </si>
  <si>
    <t>75I222</t>
  </si>
  <si>
    <t>KABEL ZEMNÍ DVOUPLÁŠŤOVÝ BEZ PANCÍŘE PRŮMĚRU ŽÍLY 0,8 MM DO 25XN</t>
  </si>
  <si>
    <t>KMČTYŘKA</t>
  </si>
  <si>
    <t>47</t>
  </si>
  <si>
    <t>75I22X</t>
  </si>
  <si>
    <t>KABEL ZEMNÍ DVOUPLÁŠŤOVÝ BEZ PANCÍŘE PRŮMĚRU ŽÍLY 0,8 MM - MONTÁŽ</t>
  </si>
  <si>
    <t>48</t>
  </si>
  <si>
    <t>75II11</t>
  </si>
  <si>
    <t>SPOJKA PRO CELOPLASTOVÉ KABELY BEZ PANCÍŘE DO 100 ŽIL</t>
  </si>
  <si>
    <t>49</t>
  </si>
  <si>
    <t>75II1X</t>
  </si>
  <si>
    <t>SPOJKA PRO CELOPLASTOVÉ KABELY BEZ PANCÍŘE - MONTÁŽ</t>
  </si>
  <si>
    <t>50</t>
  </si>
  <si>
    <t>701005</t>
  </si>
  <si>
    <t>VYHLEDÁVACÍ MARKER ZEMNÍ S MOŽNOSTÍ ZÁPISU</t>
  </si>
  <si>
    <t>51</t>
  </si>
  <si>
    <t>75IG61</t>
  </si>
  <si>
    <t>VEDENÍ UZEMŇOVACÍ V ZEMI Z FEZN DRÁTU DO 120 MM2</t>
  </si>
  <si>
    <t>52</t>
  </si>
  <si>
    <t>75IG6X</t>
  </si>
  <si>
    <t>VEDENÍ UZEMŇOVACÍ V ZEMI Z FEZN DRÁTU DO 120 MM2  - MONTÁŽ</t>
  </si>
  <si>
    <t>53</t>
  </si>
  <si>
    <t>75IG11</t>
  </si>
  <si>
    <t>TYČ UZEMŇOVACÍ</t>
  </si>
  <si>
    <t>54</t>
  </si>
  <si>
    <t>75IG1X</t>
  </si>
  <si>
    <t>TYČ UZEMŇOVACÍ - MONTÁŽ</t>
  </si>
  <si>
    <t>55</t>
  </si>
  <si>
    <t>75I911</t>
  </si>
  <si>
    <t>OPTOTRUBKA HDPE PRŮMĚRU DO 40 MM</t>
  </si>
  <si>
    <t>56</t>
  </si>
  <si>
    <t>75I91X</t>
  </si>
  <si>
    <t>OPTOTRUBKA HDPE - MONTÁŽ</t>
  </si>
  <si>
    <t>57</t>
  </si>
  <si>
    <t>75I962</t>
  </si>
  <si>
    <t>OPTOTRUBKA - KALIBRACE</t>
  </si>
  <si>
    <t>58</t>
  </si>
  <si>
    <t>75I961</t>
  </si>
  <si>
    <t>OPTOTRUBKA - HERMETIZACE ÚSEKU DO 2000 M</t>
  </si>
  <si>
    <t>ÚSEK</t>
  </si>
  <si>
    <t>59</t>
  </si>
  <si>
    <t>75IA11</t>
  </si>
  <si>
    <t>OPTOTRUBKOVÁ SPOJKA  PRŮMĚRU DO 40 MM</t>
  </si>
  <si>
    <t>60</t>
  </si>
  <si>
    <t>75IA1X</t>
  </si>
  <si>
    <t>OPTOTRUBKOVÁ SPOJKA  - MONTÁŽ</t>
  </si>
  <si>
    <t>61</t>
  </si>
  <si>
    <t>75IJ21</t>
  </si>
  <si>
    <t>MĚŘENÍ ZKRÁCENÉ ZÁVĚREČNÉ DÁLKOVÉHO KABELU V OBOU SMĚRECH ZA PROVOZU</t>
  </si>
  <si>
    <t>ČTYŘKA</t>
  </si>
  <si>
    <t>Zemní práce</t>
  </si>
  <si>
    <t>62</t>
  </si>
  <si>
    <t>R17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</si>
  <si>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</si>
  <si>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</si>
  <si>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</si>
  <si>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63</t>
  </si>
  <si>
    <t>709210</t>
  </si>
  <si>
    <t>KŘIŽOVATKA KABELOVÝCH VEDENÍ SE STÁVAJÍCÍ INŽENÝRSKOU SÍTÍ (KABELEM, POTRUBÍM APOD.)</t>
  </si>
  <si>
    <t>64</t>
  </si>
  <si>
    <t>R18</t>
  </si>
  <si>
    <t>POMOC PRÁCE ZŘÍZ NEBO ZAJIŠŤ OCHRANU INŽENÝRSKÝCH SÍTÍ</t>
  </si>
  <si>
    <t>KPL</t>
  </si>
  <si>
    <t>Zahrnuje veškeré náklady spojené s objednatelem požadovanými pracemi</t>
  </si>
  <si>
    <t>65</t>
  </si>
  <si>
    <t>13193</t>
  </si>
  <si>
    <t>HLOUBENÍ JAM ZAPAŽ I NEPAŽ TŘ III</t>
  </si>
  <si>
    <t>M3</t>
  </si>
  <si>
    <t>66</t>
  </si>
  <si>
    <t>13293</t>
  </si>
  <si>
    <t>HLOUBENÍ RÝH ŠÍŘ DO 2M PAŽ I NEPAŽ TŘ. III</t>
  </si>
  <si>
    <t>OTSKP</t>
  </si>
  <si>
    <t>67</t>
  </si>
  <si>
    <t>17411</t>
  </si>
  <si>
    <t>ZÁSYP JAM A RÝH ZEMINOU SE ZHUTNĚNÍM</t>
  </si>
  <si>
    <t>68</t>
  </si>
  <si>
    <t>702312</t>
  </si>
  <si>
    <t>ZAKRYTÍ KABELŮ VÝSTRAŽNOU FÓLIÍ ŠÍŘKY PŘES 20 DO 40 CM</t>
  </si>
  <si>
    <t>69</t>
  </si>
  <si>
    <t>14173</t>
  </si>
  <si>
    <t>PROTLAČOVÁNÍ POTRUBÍ Z PLAST HMOT DN DO 200MM</t>
  </si>
  <si>
    <t>70</t>
  </si>
  <si>
    <t>18210</t>
  </si>
  <si>
    <t>ÚPRAVA POVRCHŮ SROVNÁNÍM ÚZEMÍ</t>
  </si>
  <si>
    <t>71</t>
  </si>
  <si>
    <t>111204</t>
  </si>
  <si>
    <t>ODSTRANĚNÍ KŘOVIN S ODVOZEM DO 5KM</t>
  </si>
  <si>
    <t>M2</t>
  </si>
  <si>
    <t>72</t>
  </si>
  <si>
    <t>465922</t>
  </si>
  <si>
    <t>DLAŽBY Z BETONOVÝCH DLAŽDIC NA MC</t>
  </si>
  <si>
    <t>73</t>
  </si>
  <si>
    <t>02911</t>
  </si>
  <si>
    <t>OSTATNÍ POŽADAVKY - GEODETICKÉ ZAMĚŘENÍ</t>
  </si>
  <si>
    <t>HM</t>
  </si>
  <si>
    <t>Demontáže</t>
  </si>
  <si>
    <t>74</t>
  </si>
  <si>
    <t>914113</t>
  </si>
  <si>
    <t>DOPRAVNÍ ZNAČKY ZÁKLADNÍ VELIKOSTI OCELOVÉ NEREFLEXNÍ - DEMONTÁŽ</t>
  </si>
  <si>
    <t xml:space="preserve">  PS 02</t>
  </si>
  <si>
    <t>Výstavba PZS v km 12,486</t>
  </si>
  <si>
    <t>PS 02</t>
  </si>
  <si>
    <t>BEZÚDRŽBOVÁ BATERIE 24 V/136 AH - DODÁVKA</t>
  </si>
  <si>
    <t>VÝSTRAŽNÍK BEZ ZÁVORY, 1 SKŘÍŇ - DODÁVKA</t>
  </si>
  <si>
    <t>75D227</t>
  </si>
  <si>
    <t>VÝSTRAŽNÍK BEZ ZÁVORY, 1 SKŘÍŇ - MONTÁŽ</t>
  </si>
  <si>
    <t>Počítač náprav (vnitřní část - rozdělení stávajícího T5HM na 5a,bHM) - dodávka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</si>
  <si>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</si>
  <si>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</si>
  <si>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</si>
  <si>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</si>
  <si>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</si>
  <si>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</si>
  <si>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</si>
  <si>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</si>
  <si>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</si>
  <si>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</si>
  <si>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</si>
  <si>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</si>
  <si>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</si>
  <si>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</si>
  <si>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</si>
  <si>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</si>
  <si>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</si>
  <si>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</si>
  <si>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</si>
  <si>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</si>
  <si>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</si>
  <si>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</si>
  <si>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</si>
  <si>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</si>
  <si>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</si>
  <si>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</si>
  <si>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</si>
  <si>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</si>
  <si>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</si>
  <si>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</si>
  <si>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</si>
  <si>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</si>
  <si>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</si>
  <si>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E.1.3</t>
  </si>
  <si>
    <t>Železniční přejezdy</t>
  </si>
  <si>
    <t xml:space="preserve">  SO 03</t>
  </si>
  <si>
    <t>Přejezdová konstrukce přejezdu v km 1,820</t>
  </si>
  <si>
    <t>SO 03</t>
  </si>
  <si>
    <t>11020</t>
  </si>
  <si>
    <t>VŠEOBECNÉ VYKLIZENÍ ZEMĚDĚLSKÝCH PLOCH</t>
  </si>
  <si>
    <t>Změřeno z AutoCadu</t>
  </si>
  <si>
    <t>11313</t>
  </si>
  <si>
    <t>ODSTRANĚNÍ KRYTU ZPEVNĚNÝCH PLOCH S ASFALTOVÝM POJIVEM</t>
  </si>
  <si>
    <t>(42,5+192,6)*0,12</t>
  </si>
  <si>
    <t>11313B</t>
  </si>
  <si>
    <t>ODSTRANĚNÍ KRYTU ZPEVNĚNÝCH PLOCH S ASFALTOVÝM POJIVEM - DOPRAVA</t>
  </si>
  <si>
    <t>tkm</t>
  </si>
  <si>
    <t>(42,5+192,6)*0,12*2,3*20</t>
  </si>
  <si>
    <t>11333</t>
  </si>
  <si>
    <t>ODSTRANĚNÍ PODKLADU ZPEVNĚNÝCH PLOCH S ASFALT POJIVEM</t>
  </si>
  <si>
    <t>(42,5+192,6)*0,15</t>
  </si>
  <si>
    <t>11333B</t>
  </si>
  <si>
    <t>ODSTRANĚNÍ PODKLADU ZPEVNĚNÝCH PLOCH S ASFALT POJIVEM - DOPRAVA</t>
  </si>
  <si>
    <t>(42,5+192,6)*0,15*2,3*20</t>
  </si>
  <si>
    <t>11332</t>
  </si>
  <si>
    <t>ODSTRANĚNÍ PODKLADŮ ZPEVNĚNÝCH PLOCH Z KAMENIVA NESTMELENÉHO</t>
  </si>
  <si>
    <t>192,6*0,25</t>
  </si>
  <si>
    <t>11332B</t>
  </si>
  <si>
    <t>ODSTRANĚNÍ PODKLADŮ ZPEVNĚNÝCH PLOCH Z KAMENIVA NESTMELENÉHO - DOPRAVA</t>
  </si>
  <si>
    <t>192,6*0,25*2*20</t>
  </si>
  <si>
    <t>18242</t>
  </si>
  <si>
    <t>ZALOŽENÍ TRÁVNÍKU HYDROOSEVEM NA ORNICI</t>
  </si>
  <si>
    <t>122938</t>
  </si>
  <si>
    <t>ODKOPÁVKY A PROKOPÁVKY OBECNÉ TŘ. III, ODVOZ DO 20KM</t>
  </si>
  <si>
    <t>132838</t>
  </si>
  <si>
    <t>HLOUBENÍ RÝH ŠÍŘ DO 2M PAŽ I NEPAŽ TŘ. II, ODVOZ DO 20KM</t>
  </si>
  <si>
    <t>132839</t>
  </si>
  <si>
    <t>PŘÍPLATEK ZA DALŠÍ 1KM DOPRAVY ZEMINY</t>
  </si>
  <si>
    <t>17581</t>
  </si>
  <si>
    <t>OBSYP POTRUBÍ A OBJEKTŮ Z NAKUPOVANÝCH MATERIÁLŮ - trativod ŠTD 0-32 mm</t>
  </si>
  <si>
    <t>Základy</t>
  </si>
  <si>
    <t>21152</t>
  </si>
  <si>
    <t>SANAČNÍ ŽEBRA Z KAMENIVA DRCENÉHO</t>
  </si>
  <si>
    <t>21197</t>
  </si>
  <si>
    <t>OPLÁŠTĚNÍ ODVODŇOVACÍCH ŽEBER Z GEOTEXTILIE</t>
  </si>
  <si>
    <t>272324</t>
  </si>
  <si>
    <t>ZÁKLADY ZE ŽELEZOBETONU DO C25/30 (B30)</t>
  </si>
  <si>
    <t>závěrná zídka</t>
  </si>
  <si>
    <t>272365</t>
  </si>
  <si>
    <t>VÝZTUŽ ZÁKLADŮ Z OCELI 10505, B500B</t>
  </si>
  <si>
    <t>T</t>
  </si>
  <si>
    <t>2,1*0,09</t>
  </si>
  <si>
    <t>272313</t>
  </si>
  <si>
    <t>ZÁKLADY Z PROSTÉHO BETONU DO C16/20 (B20)</t>
  </si>
  <si>
    <t>závěrná zídka - betonové lože tl.40 mm</t>
  </si>
  <si>
    <t>závěrná zídka - betonový základ</t>
  </si>
  <si>
    <t>Svislé a kompletní konstrukce</t>
  </si>
  <si>
    <t>327325</t>
  </si>
  <si>
    <t>ZDI OPĚRNÉ, ZÁRUBNÍ, NÁBŘEŽNÍ ZE ŽELEZOVÉHO BETONU DO C30/37</t>
  </si>
  <si>
    <t>327366</t>
  </si>
  <si>
    <t>VÝZTUŽ ZDÍ OPĚRNÝCH, ZÁRUBNÍCH, NÁBŘEŽNÍCH Z KARI SÍTÍ</t>
  </si>
  <si>
    <t>28,5*0,09</t>
  </si>
  <si>
    <t>Vodorovné konstrukce</t>
  </si>
  <si>
    <t>465512</t>
  </si>
  <si>
    <t>DLAŽBY Z LOMOVÉHO KAMENE NA MC</t>
  </si>
  <si>
    <t>Komunikace</t>
  </si>
  <si>
    <t>56333</t>
  </si>
  <si>
    <t>VOZOVKOVÉ VRSTVY ZE ŠTĚRKODRTI A FR. 0-63 TL. DO 150MM</t>
  </si>
  <si>
    <t>56334</t>
  </si>
  <si>
    <t>VOZOVKOVÉ VRSTVY ZE ŠTĚRKODRTI B FR. 32-63 TL. OD 150 DO 200MM</t>
  </si>
  <si>
    <t>574A33</t>
  </si>
  <si>
    <t>ASFALTOVÝ BETON PRO OBRUSNÉ VRSTVY ACO 11 TL. 40MM</t>
  </si>
  <si>
    <t>572211</t>
  </si>
  <si>
    <t>SPOJOVACÍ POSTŘIK Z ASFALTU DO 0,5KG/M2</t>
  </si>
  <si>
    <t>574E66</t>
  </si>
  <si>
    <t>ASFALTOVÝ BETON PRO PODKLADNÍ VRSTVY ACP 16+, 16S TL. 70MM</t>
  </si>
  <si>
    <t>572121</t>
  </si>
  <si>
    <t>INFILTRAČNÍ POSTŘIK ASFALTOVÝ DO 1,0KG/M2</t>
  </si>
  <si>
    <t>5774AE</t>
  </si>
  <si>
    <t>VRSTVY PRO OBNOVU A OPRAVY Z ASF BETONU ACO 11+, 11S</t>
  </si>
  <si>
    <t>42,5*0,08</t>
  </si>
  <si>
    <t>577212</t>
  </si>
  <si>
    <t>VRSTVY PRO OBNOVU, OPRAVY - SPOJ POSTŘIK DO 0,5KG/M2</t>
  </si>
  <si>
    <t>5774EG</t>
  </si>
  <si>
    <t>VRSTVY PRO OBNOVU A OPRAVY Z ASF BETONU ACP 16+, 16S</t>
  </si>
  <si>
    <t>42,5*0,12</t>
  </si>
  <si>
    <t>577221</t>
  </si>
  <si>
    <t>VRSTVY PRO OBNOVU, OPRAVY - INFILTRAČ POSTŘIK DO 1,0KG/M2</t>
  </si>
  <si>
    <t>KOLEJ 49 E1 REGENEROVANÁ, ROZD. "C", BEZSTYKOVÁ, PR. BET. PODKLADNICOVÝ UŽITÝ, UP. PRUŽNÉ-nerezové upevnění výměna</t>
  </si>
  <si>
    <t>543411</t>
  </si>
  <si>
    <t>VÝMĚNA UPEVNĚNÍ (ŠROUBŮ, SPON, SVĚREK, KROUŽKŮ)TUHÉHO</t>
  </si>
  <si>
    <t>PÁR</t>
  </si>
  <si>
    <t>Příplatek za antikorozní úpravu upevňovadel</t>
  </si>
  <si>
    <t>513550</t>
  </si>
  <si>
    <t>KOLEJOVÉ LOŽE - DOPLNĚNÍ Z KAMENIVA HRUBÉHO DRCENÉHO (ŠTĚRK)</t>
  </si>
  <si>
    <t>711121</t>
  </si>
  <si>
    <t>IZOLACE BĚŽN KONSTR PROTI TLAK VODĚ ASFALT NÁTĚRY</t>
  </si>
  <si>
    <t>Ostatní konstrukce a práce, bourání</t>
  </si>
  <si>
    <t>9112A1</t>
  </si>
  <si>
    <t>ZÁBRADLÍ MOSTNÍ S VODOR MADLY - DODÁVKA A MONTÁŽ</t>
  </si>
  <si>
    <t>921311</t>
  </si>
  <si>
    <t>ŽELEZNIČNÍ PŘEJEZD ŽELEZOBETONOVÝ S NOSIČI</t>
  </si>
  <si>
    <t>921940</t>
  </si>
  <si>
    <t>MONTÁŽ PŘEJEZDU NEBO PŘECHODU Z JAKÝCHKOLIV VYZÍSKANÝCH NEBO REGENEROVANÝCH DÍLCŮ</t>
  </si>
  <si>
    <t>965321</t>
  </si>
  <si>
    <t>ROZEBRÁNÍ PŘEJEZDU, PŘECHODU OSTATNÍCH</t>
  </si>
  <si>
    <t>702212</t>
  </si>
  <si>
    <t>KABELOVÁ CHRÁNIČKA ZEMNÍ DN PŘES 100 DO 200 MM</t>
  </si>
  <si>
    <t xml:space="preserve">  SO 04</t>
  </si>
  <si>
    <t>Přejezdová konstrukce přejezdu v km 12,486</t>
  </si>
  <si>
    <t>SO 04</t>
  </si>
  <si>
    <t>237*0,12</t>
  </si>
  <si>
    <t>237*0,12*2,3*20</t>
  </si>
  <si>
    <t>237*0,15</t>
  </si>
  <si>
    <t>237*0,15*2,3*20</t>
  </si>
  <si>
    <t>143*0,25</t>
  </si>
  <si>
    <t>35,75*2*20</t>
  </si>
  <si>
    <t>7,2*0,6+6,6*0,9</t>
  </si>
  <si>
    <t>1,2*0,09</t>
  </si>
  <si>
    <t>ZÁKLADY Z PROSTÉHO BETONU DO C16/20 (B20</t>
  </si>
  <si>
    <t>70*0,08</t>
  </si>
  <si>
    <t>70*0,12</t>
  </si>
  <si>
    <t>015111</t>
  </si>
  <si>
    <t>POPLATKY ZA LIKVIDACŮ ODPADŮ NEKONTAMINOVANÝCH - 17 05 04  VYTĚŽENÉ ZEMINY A HORNINY -  I. TŘÍDA TĚŽITELNOSTI</t>
  </si>
  <si>
    <t>015520</t>
  </si>
  <si>
    <t>POPLATKY ZA LIKVIDACŮ ODPADŮ NEBEZPEČNÝCH - 17 02 04*  ŽELEZNIČNÍ PRAŽCE DŘEVĚNÉ</t>
  </si>
  <si>
    <t>02944</t>
  </si>
  <si>
    <t>OSTAT POŽADAVKY - DOKUMENTACE SKUTEČ PROVEDENÍ V DIGIT FORMĚ</t>
  </si>
  <si>
    <t>02520</t>
  </si>
  <si>
    <t>ZKOUŠENÍ MATERIÁLŮ NEZÁVISLOU ZKUŠEBNOU</t>
  </si>
  <si>
    <t>18110</t>
  </si>
  <si>
    <t>ÚPRAVA PLÁNĚ SE ZHUTNĚNÍM V HORNINĚ TŘ. I</t>
  </si>
  <si>
    <t>512550</t>
  </si>
  <si>
    <t>KOLEJOVÉ LOŽE - ZŘÍZENÍ Z KAMENIVA HRUBÉHO DRCENÉHO (ŠTĚRK)</t>
  </si>
  <si>
    <t>KOLEJ 49 E1 REGENEROVANÁ, ROZD. "C", BEZSTYKOVÁ, PR. BET. PODKLADNICOVÝ UŽITÝ, UP. PRUŽNÉ</t>
  </si>
  <si>
    <t>545122</t>
  </si>
  <si>
    <t>SVAR KOLEJNIC (STEJNÉHO TVARU) 49 E1, T SPOJITĚ</t>
  </si>
  <si>
    <t>549331</t>
  </si>
  <si>
    <t>ZŘÍZENÍ BEZSTYKOVÉ KOLEJE NA STÁVAJÍCÍCH ÚSECÍCH V KOLEJI</t>
  </si>
  <si>
    <t>925110</t>
  </si>
  <si>
    <t>DRÁŽNÍ STEZKY Z DRTI TL. DO 50 MM</t>
  </si>
  <si>
    <t>965010</t>
  </si>
  <si>
    <t>ODSTRANĚNÍ KOLEJOVÉHO LOŽE A DRÁŽNÍCH STEZEK</t>
  </si>
  <si>
    <t>965123</t>
  </si>
  <si>
    <t>DEMONTÁŽ KOLEJE NA DŘEVĚNÝCH PRAŽCÍCH DO KOLEJOVÝCH POLÍ S ODVOZEM NA MONTÁŽNÍ ZÁKLADNU S NÁSLEDNÝM ROZEBRÁNÍM</t>
  </si>
  <si>
    <t>966168</t>
  </si>
  <si>
    <t>BOURÁNÍ KONSTRUKCÍ ZE ŽELEZOBETONU S ODVOZEM DO 20 KM</t>
  </si>
  <si>
    <t>36*2,5</t>
  </si>
  <si>
    <t>0,02*136*3,4</t>
  </si>
  <si>
    <t>543141</t>
  </si>
  <si>
    <t>VÝMĚNA SPOJITÁ PRAŽCŮ BETONOVÝCH PODKLADNICOVÝCH REGENEROVANÝCH, UPEVNĚNÍ TUHÉ</t>
  </si>
  <si>
    <t>549510</t>
  </si>
  <si>
    <t>ŘEZÁNÍ KOLEJNIC BEZ OHLEDU NA TVAR</t>
  </si>
  <si>
    <t>KS</t>
  </si>
  <si>
    <t>6*36</t>
  </si>
  <si>
    <t>542121</t>
  </si>
  <si>
    <t>SMĚROVÉ A VÝŠKOVÉ VYROVNÁNÍ KOLEJE NA PRAŽCÍCH BETONOVÝCH DO 0,05 M</t>
  </si>
  <si>
    <t>36*3+2*50</t>
  </si>
  <si>
    <t>36+50*2</t>
  </si>
  <si>
    <t>0,4*15*4</t>
  </si>
  <si>
    <t>15111</t>
  </si>
  <si>
    <t>1,9*90</t>
  </si>
  <si>
    <t>15520</t>
  </si>
  <si>
    <t>(85*54)/1000</t>
  </si>
  <si>
    <t>965021</t>
  </si>
  <si>
    <t>Odstranění kolejového lože a drážních stezek - odvoz na skládku</t>
  </si>
  <si>
    <t>M3KM</t>
  </si>
  <si>
    <t>20*90</t>
  </si>
  <si>
    <t>7,5+2</t>
  </si>
  <si>
    <t>921112</t>
  </si>
  <si>
    <t>ŽELEZNIČNÍ PŘEJEZD CELOPRYŽOVÝ NA BETONOVÝCH PRAŽCÍCH</t>
  </si>
  <si>
    <t>E.3.6</t>
  </si>
  <si>
    <t>Rozvodny vn, nn, osvětlení a dálkové ovládání odpojovačů</t>
  </si>
  <si>
    <t xml:space="preserve">  SO 01</t>
  </si>
  <si>
    <t>Elektrická přípojka nn PZZ v km 1,820</t>
  </si>
  <si>
    <t>SO 01</t>
  </si>
  <si>
    <t>Přípojka nn pro PZZ</t>
  </si>
  <si>
    <t>742H11</t>
  </si>
  <si>
    <t>KABEL NN ČTYŘ- A PĚTIŽÍLOVÝ CU S PLASTOVOU IZOLACÍ DO 2,5 MM2</t>
  </si>
  <si>
    <t>742H13</t>
  </si>
  <si>
    <t>KABEL NN ČTYŘ- A PĚTIŽÍLOVÝ CU S PLASTOVOU IZOLACÍ OD 25 DO 50 MM2</t>
  </si>
  <si>
    <t>742L11</t>
  </si>
  <si>
    <t>UKONČENÍ DVOU AŽ PĚTIŽÍLOVÉHO KABELU V ROZVADĚČI NEBO NA PŘÍSTROJI DO 2,5 MM2</t>
  </si>
  <si>
    <t>742L13</t>
  </si>
  <si>
    <t>UKONČENÍ DVOU AŽ PĚTIŽÍLOVÉHO KABELU V ROZVADĚČI NEBO NA PŘÍSTROJI OD 25 DO 50 MM2</t>
  </si>
  <si>
    <t>743F21</t>
  </si>
  <si>
    <t>SKŘÍŇ ELEKTROMĚROVÁ V KOMPAKTNÍM PILÍŘI PRO PŘÍMÉ MĚŘENÍ DO 80 A JEDNOSAZBOVÉ VČETNĚ VÝSTROJE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</si>
  <si>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</si>
  <si>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</si>
  <si>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</si>
  <si>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</si>
  <si>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</si>
  <si>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</si>
  <si>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</si>
  <si>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</si>
  <si>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702311</t>
  </si>
  <si>
    <t>ZAKRYTÍ KABELŮ VÝSTRAŽNOU FÓLIÍ ŠÍŘKY DO 20 CM</t>
  </si>
  <si>
    <t xml:space="preserve">  SO 02</t>
  </si>
  <si>
    <t>Elektrická přípojka nn PZZ v km 12,486</t>
  </si>
  <si>
    <t>SO 02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</si>
</sst>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</f>
      </c>
    </row>
    <row r="7" spans="2:3" ht="12.75" customHeight="1">
      <c r="B7" s="8" t="s">
        <v>7</v>
      </c>
      <c s="10">
        <f>0+E10+E13+E15+E18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313</v>
      </c>
      <c s="12" t="s">
        <v>314</v>
      </c>
      <c s="14">
        <f>'PS 02'!K8+'PS 02'!M8</f>
      </c>
      <c s="14">
        <f>C12*0.21</f>
      </c>
      <c s="14">
        <f>C12+D12</f>
      </c>
      <c s="13">
        <f>'PS 02'!T7</f>
      </c>
    </row>
    <row r="13" spans="1:6" ht="12.75">
      <c r="A13" s="11" t="s">
        <v>321</v>
      </c>
      <c s="12" t="s">
        <v>322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323</v>
      </c>
      <c s="12" t="s">
        <v>324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354</v>
      </c>
      <c s="12" t="s">
        <v>355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356</v>
      </c>
      <c s="12" t="s">
        <v>357</v>
      </c>
      <c s="14">
        <f>'SO 03'!K8+'SO 03'!M8</f>
      </c>
      <c s="14">
        <f>C16*0.21</f>
      </c>
      <c s="14">
        <f>C16+D16</f>
      </c>
      <c s="13">
        <f>'SO 03'!T7</f>
      </c>
    </row>
    <row r="17" spans="1:6" ht="12.75">
      <c r="A17" s="11" t="s">
        <v>459</v>
      </c>
      <c s="12" t="s">
        <v>460</v>
      </c>
      <c s="14">
        <f>'SO 04'!K8+'SO 04'!M8</f>
      </c>
      <c s="14">
        <f>C17*0.21</f>
      </c>
      <c s="14">
        <f>C17+D17</f>
      </c>
      <c s="13">
        <f>'SO 04'!T7</f>
      </c>
    </row>
    <row r="18" spans="1:6" ht="12.75">
      <c r="A18" s="11" t="s">
        <v>522</v>
      </c>
      <c s="12" t="s">
        <v>523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524</v>
      </c>
      <c s="12" t="s">
        <v>525</v>
      </c>
      <c s="14">
        <f>'SO 01'!K8+'SO 01'!M8</f>
      </c>
      <c s="14">
        <f>C19*0.21</f>
      </c>
      <c s="14">
        <f>C19+D19</f>
      </c>
      <c s="13">
        <f>'SO 01'!T7</f>
      </c>
    </row>
    <row r="20" spans="1:6" ht="12.75">
      <c r="A20" s="11" t="s">
        <v>548</v>
      </c>
      <c s="12" t="s">
        <v>549</v>
      </c>
      <c s="14">
        <f>'SO 02'!K8+'SO 02'!M8</f>
      </c>
      <c s="14">
        <f>C20*0.21</f>
      </c>
      <c s="14">
        <f>C20+D20</f>
      </c>
      <c s="13">
        <f>'SO 02'!T7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COUNTIFS(L8:L305,"=0",A8:A305,"P")+COUNTIFS(L8:L305,"",A8:A305,"P")+SUM(Q8:Q305)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0+J9+J166+J255+J304</f>
      </c>
      <c s="29">
        <f>0+K9+K166+K255+K304</f>
      </c>
      <c s="29">
        <f>0+L9+L166+L255+L304</f>
      </c>
      <c s="29">
        <f>0+M9+M166+M255+M304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</f>
      </c>
      <c s="32">
        <f>0+M10+M14+M18+M22+M26+M30+M34+M38+M42+M46+M50+M54+M58+M62+M66+M70+M74+M78+M82+M86+M90+M94+M98+M102+M106+M110+M114+M118+M122+M126+M130+M134+M138+M142+M146+M150+M154+M158+M162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63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68</v>
      </c>
      <c s="35" t="s">
        <v>51</v>
      </c>
      <c s="6" t="s">
        <v>69</v>
      </c>
      <c s="36" t="s">
        <v>66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63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70</v>
      </c>
      <c s="34" t="s">
        <v>71</v>
      </c>
      <c s="35" t="s">
        <v>51</v>
      </c>
      <c s="6" t="s">
        <v>72</v>
      </c>
      <c s="36" t="s">
        <v>66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63</v>
      </c>
    </row>
    <row r="29" spans="1:5" ht="25.5">
      <c r="A29" t="s">
        <v>59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51</v>
      </c>
      <c s="6" t="s">
        <v>77</v>
      </c>
      <c s="36" t="s">
        <v>66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63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78</v>
      </c>
      <c s="34" t="s">
        <v>79</v>
      </c>
      <c s="35" t="s">
        <v>51</v>
      </c>
      <c s="6" t="s">
        <v>80</v>
      </c>
      <c s="36" t="s">
        <v>66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63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63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63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87</v>
      </c>
      <c s="34" t="s">
        <v>88</v>
      </c>
      <c s="35" t="s">
        <v>51</v>
      </c>
      <c s="6" t="s">
        <v>89</v>
      </c>
      <c s="36" t="s">
        <v>66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63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90</v>
      </c>
      <c s="34" t="s">
        <v>91</v>
      </c>
      <c s="35" t="s">
        <v>51</v>
      </c>
      <c s="6" t="s">
        <v>92</v>
      </c>
      <c s="36" t="s">
        <v>66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63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93</v>
      </c>
      <c s="34" t="s">
        <v>94</v>
      </c>
      <c s="35" t="s">
        <v>51</v>
      </c>
      <c s="6" t="s">
        <v>95</v>
      </c>
      <c s="36" t="s">
        <v>66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63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96</v>
      </c>
      <c s="34" t="s">
        <v>97</v>
      </c>
      <c s="35" t="s">
        <v>51</v>
      </c>
      <c s="6" t="s">
        <v>98</v>
      </c>
      <c s="36" t="s">
        <v>66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58</v>
      </c>
    </row>
    <row r="61" spans="1:5" ht="51">
      <c r="A61" t="s">
        <v>59</v>
      </c>
      <c r="E61" s="39" t="s">
        <v>99</v>
      </c>
    </row>
    <row r="62" spans="1:16" ht="12.75">
      <c r="A62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66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58</v>
      </c>
    </row>
    <row r="65" spans="1:5" ht="63.75">
      <c r="A65" t="s">
        <v>59</v>
      </c>
      <c r="E65" s="39" t="s">
        <v>103</v>
      </c>
    </row>
    <row r="66" spans="1:16" ht="12.75">
      <c r="A66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66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58</v>
      </c>
    </row>
    <row r="69" spans="1:5" ht="51">
      <c r="A69" t="s">
        <v>59</v>
      </c>
      <c r="E69" s="39" t="s">
        <v>107</v>
      </c>
    </row>
    <row r="70" spans="1:16" ht="12.75">
      <c r="A7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66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58</v>
      </c>
    </row>
    <row r="73" spans="1:5" ht="38.25">
      <c r="A73" t="s">
        <v>59</v>
      </c>
      <c r="E73" s="39" t="s">
        <v>111</v>
      </c>
    </row>
    <row r="74" spans="1:16" ht="12.75">
      <c r="A74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66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63</v>
      </c>
    </row>
    <row r="77" spans="1:5" ht="25.5">
      <c r="A77" t="s">
        <v>59</v>
      </c>
      <c r="E77" s="39" t="s">
        <v>115</v>
      </c>
    </row>
    <row r="78" spans="1:16" ht="12.75">
      <c r="A78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119</v>
      </c>
      <c s="37">
        <v>24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63</v>
      </c>
    </row>
    <row r="81" spans="1:5" ht="51">
      <c r="A81" t="s">
        <v>59</v>
      </c>
      <c r="E81" s="39" t="s">
        <v>120</v>
      </c>
    </row>
    <row r="82" spans="1:16" ht="12.75">
      <c r="A82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66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73</v>
      </c>
      <c>
        <f>(M82*21)/100</f>
      </c>
      <c t="s">
        <v>27</v>
      </c>
    </row>
    <row r="83" spans="1:5" ht="12.75">
      <c r="A83" s="35" t="s">
        <v>55</v>
      </c>
      <c r="E83" s="39" t="s">
        <v>9</v>
      </c>
    </row>
    <row r="84" spans="1:5" ht="12.75">
      <c r="A84" s="35" t="s">
        <v>57</v>
      </c>
      <c r="E84" s="40" t="s">
        <v>58</v>
      </c>
    </row>
    <row r="85" spans="1:5" ht="25.5">
      <c r="A85" t="s">
        <v>59</v>
      </c>
      <c r="E85" s="39" t="s">
        <v>124</v>
      </c>
    </row>
    <row r="86" spans="1:16" ht="12.75">
      <c r="A86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66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63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66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73</v>
      </c>
      <c>
        <f>(M90*21)/100</f>
      </c>
      <c t="s">
        <v>27</v>
      </c>
    </row>
    <row r="91" spans="1:5" ht="12.75">
      <c r="A91" s="35" t="s">
        <v>55</v>
      </c>
      <c r="E91" s="39" t="s">
        <v>9</v>
      </c>
    </row>
    <row r="92" spans="1:5" ht="12.75">
      <c r="A92" s="35" t="s">
        <v>57</v>
      </c>
      <c r="E92" s="40" t="s">
        <v>58</v>
      </c>
    </row>
    <row r="93" spans="1:5" ht="25.5">
      <c r="A93" t="s">
        <v>59</v>
      </c>
      <c r="E93" s="39" t="s">
        <v>131</v>
      </c>
    </row>
    <row r="94" spans="1:16" ht="12.75">
      <c r="A94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66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63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66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63</v>
      </c>
    </row>
    <row r="101" spans="1:5" ht="25.5">
      <c r="A101" t="s">
        <v>59</v>
      </c>
      <c r="E101" s="39" t="s">
        <v>138</v>
      </c>
    </row>
    <row r="102" spans="1:16" ht="12.75">
      <c r="A102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66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63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66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63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66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63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66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73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63</v>
      </c>
    </row>
    <row r="117" spans="1:5" ht="25.5">
      <c r="A117" t="s">
        <v>59</v>
      </c>
      <c r="E117" s="39" t="s">
        <v>151</v>
      </c>
    </row>
    <row r="118" spans="1:16" ht="12.75">
      <c r="A118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66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63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66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73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51">
      <c r="A125" t="s">
        <v>59</v>
      </c>
      <c r="E125" s="39" t="s">
        <v>158</v>
      </c>
    </row>
    <row r="126" spans="1:16" ht="12.75">
      <c r="A126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66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73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51">
      <c r="A129" t="s">
        <v>59</v>
      </c>
      <c r="E129" s="39" t="s">
        <v>162</v>
      </c>
    </row>
    <row r="130" spans="1:16" ht="12.75">
      <c r="A130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66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73</v>
      </c>
      <c>
        <f>(M130*21)/100</f>
      </c>
      <c t="s">
        <v>27</v>
      </c>
    </row>
    <row r="131" spans="1:5" ht="12.75">
      <c r="A131" s="35" t="s">
        <v>55</v>
      </c>
      <c r="E131" s="39" t="s">
        <v>9</v>
      </c>
    </row>
    <row r="132" spans="1:5" ht="12.75">
      <c r="A132" s="35" t="s">
        <v>57</v>
      </c>
      <c r="E132" s="40" t="s">
        <v>58</v>
      </c>
    </row>
    <row r="133" spans="1:5" ht="38.25">
      <c r="A133" t="s">
        <v>59</v>
      </c>
      <c r="E133" s="39" t="s">
        <v>166</v>
      </c>
    </row>
    <row r="134" spans="1:16" ht="12.75">
      <c r="A134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66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73</v>
      </c>
      <c>
        <f>(M134*21)/100</f>
      </c>
      <c t="s">
        <v>27</v>
      </c>
    </row>
    <row r="135" spans="1:5" ht="12.75">
      <c r="A135" s="35" t="s">
        <v>55</v>
      </c>
      <c r="E135" s="39" t="s">
        <v>9</v>
      </c>
    </row>
    <row r="136" spans="1:5" ht="12.75">
      <c r="A136" s="35" t="s">
        <v>57</v>
      </c>
      <c r="E136" s="40" t="s">
        <v>58</v>
      </c>
    </row>
    <row r="137" spans="1:5" ht="63.75">
      <c r="A137" t="s">
        <v>59</v>
      </c>
      <c r="E137" s="39" t="s">
        <v>170</v>
      </c>
    </row>
    <row r="138" spans="1:16" ht="12.75">
      <c r="A138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119</v>
      </c>
      <c s="37">
        <v>24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63</v>
      </c>
    </row>
    <row r="141" spans="1:5" ht="12.75">
      <c r="A141" t="s">
        <v>59</v>
      </c>
      <c r="E141" s="39" t="s">
        <v>60</v>
      </c>
    </row>
    <row r="142" spans="1:16" ht="25.5">
      <c r="A142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66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63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119</v>
      </c>
      <c s="37">
        <v>24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63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119</v>
      </c>
      <c s="37">
        <v>24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63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66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63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66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63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66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73</v>
      </c>
      <c>
        <f>(M162*21)/100</f>
      </c>
      <c t="s">
        <v>27</v>
      </c>
    </row>
    <row r="163" spans="1:5" ht="12.75">
      <c r="A163" s="35" t="s">
        <v>55</v>
      </c>
      <c r="E163" s="39" t="s">
        <v>9</v>
      </c>
    </row>
    <row r="164" spans="1:5" ht="12.75">
      <c r="A164" s="35" t="s">
        <v>57</v>
      </c>
      <c r="E164" s="40" t="s">
        <v>58</v>
      </c>
    </row>
    <row r="165" spans="1:5" ht="51">
      <c r="A165" t="s">
        <v>59</v>
      </c>
      <c r="E165" s="39" t="s">
        <v>192</v>
      </c>
    </row>
    <row r="166" spans="1:13" ht="12.75">
      <c r="A166" t="s">
        <v>46</v>
      </c>
      <c r="C166" s="31" t="s">
        <v>27</v>
      </c>
      <c r="E166" s="33" t="s">
        <v>193</v>
      </c>
      <c r="J166" s="32">
        <f>0</f>
      </c>
      <c s="32">
        <f>0</f>
      </c>
      <c s="32">
        <f>0+L167+L171+L175+L179+L183+L187+L191+L195+L199+L203+L207+L211+L215+L219+L223+L227+L231+L235+L239+L243+L247+L251</f>
      </c>
      <c s="32">
        <f>0+M167+M171+M175+M179+M183+M187+M191+M195+M199+M203+M207+M211+M215+M219+M223+M227+M231+M235+M239+M243+M247+M251</f>
      </c>
    </row>
    <row r="167" spans="1:16" ht="12.75">
      <c r="A167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197</v>
      </c>
      <c s="37">
        <v>3.6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63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197</v>
      </c>
      <c s="37">
        <v>3.6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63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197</v>
      </c>
      <c s="37">
        <v>3.6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63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197</v>
      </c>
      <c s="37">
        <v>3.6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63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53</v>
      </c>
      <c s="37">
        <v>90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63</v>
      </c>
    </row>
    <row r="186" spans="1:5" ht="12.75">
      <c r="A186" t="s">
        <v>59</v>
      </c>
      <c r="E186" s="39" t="s">
        <v>60</v>
      </c>
    </row>
    <row r="187" spans="1:16" ht="25.5">
      <c r="A187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66</v>
      </c>
      <c s="37">
        <v>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63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216</v>
      </c>
      <c s="37">
        <v>0.6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63</v>
      </c>
    </row>
    <row r="194" spans="1:5" ht="12.75">
      <c r="A194" t="s">
        <v>59</v>
      </c>
      <c r="E194" s="39" t="s">
        <v>60</v>
      </c>
    </row>
    <row r="195" spans="1:16" ht="25.5">
      <c r="A195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53</v>
      </c>
      <c s="37">
        <v>60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63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66</v>
      </c>
      <c s="37">
        <v>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63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66</v>
      </c>
      <c s="37">
        <v>9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63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66</v>
      </c>
      <c s="37">
        <v>9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63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53</v>
      </c>
      <c s="37">
        <v>150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63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232</v>
      </c>
      <c s="34" t="s">
        <v>233</v>
      </c>
      <c s="35" t="s">
        <v>51</v>
      </c>
      <c s="6" t="s">
        <v>234</v>
      </c>
      <c s="36" t="s">
        <v>53</v>
      </c>
      <c s="37">
        <v>150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63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235</v>
      </c>
      <c s="34" t="s">
        <v>236</v>
      </c>
      <c s="35" t="s">
        <v>51</v>
      </c>
      <c s="6" t="s">
        <v>237</v>
      </c>
      <c s="36" t="s">
        <v>66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63</v>
      </c>
    </row>
    <row r="222" spans="1:5" ht="12.75">
      <c r="A222" t="s">
        <v>59</v>
      </c>
      <c r="E222" s="39" t="s">
        <v>60</v>
      </c>
    </row>
    <row r="223" spans="1:16" ht="12.75">
      <c r="A223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66</v>
      </c>
      <c s="37">
        <v>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63</v>
      </c>
    </row>
    <row r="226" spans="1:5" ht="12.75">
      <c r="A226" t="s">
        <v>59</v>
      </c>
      <c r="E226" s="39" t="s">
        <v>60</v>
      </c>
    </row>
    <row r="227" spans="1:16" ht="12.75">
      <c r="A227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53</v>
      </c>
      <c s="37">
        <v>60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63</v>
      </c>
    </row>
    <row r="230" spans="1:5" ht="12.75">
      <c r="A230" t="s">
        <v>59</v>
      </c>
      <c r="E230" s="39" t="s">
        <v>60</v>
      </c>
    </row>
    <row r="231" spans="1:16" ht="12.75">
      <c r="A231" t="s">
        <v>49</v>
      </c>
      <c s="34" t="s">
        <v>244</v>
      </c>
      <c s="34" t="s">
        <v>245</v>
      </c>
      <c s="35" t="s">
        <v>51</v>
      </c>
      <c s="6" t="s">
        <v>246</v>
      </c>
      <c s="36" t="s">
        <v>53</v>
      </c>
      <c s="37">
        <v>60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12.75">
      <c r="A233" s="35" t="s">
        <v>57</v>
      </c>
      <c r="E233" s="40" t="s">
        <v>63</v>
      </c>
    </row>
    <row r="234" spans="1:5" ht="12.75">
      <c r="A234" t="s">
        <v>59</v>
      </c>
      <c r="E234" s="39" t="s">
        <v>60</v>
      </c>
    </row>
    <row r="235" spans="1:16" ht="12.75">
      <c r="A235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53</v>
      </c>
      <c s="37">
        <v>8500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56</v>
      </c>
    </row>
    <row r="237" spans="1:5" ht="12.75">
      <c r="A237" s="35" t="s">
        <v>57</v>
      </c>
      <c r="E237" s="40" t="s">
        <v>63</v>
      </c>
    </row>
    <row r="238" spans="1:5" ht="12.75">
      <c r="A238" t="s">
        <v>59</v>
      </c>
      <c r="E238" s="39" t="s">
        <v>60</v>
      </c>
    </row>
    <row r="239" spans="1:16" ht="12.75">
      <c r="A239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253</v>
      </c>
      <c s="37">
        <v>5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56</v>
      </c>
    </row>
    <row r="241" spans="1:5" ht="12.75">
      <c r="A241" s="35" t="s">
        <v>57</v>
      </c>
      <c r="E241" s="40" t="s">
        <v>63</v>
      </c>
    </row>
    <row r="242" spans="1:5" ht="12.75">
      <c r="A242" t="s">
        <v>59</v>
      </c>
      <c r="E242" s="39" t="s">
        <v>60</v>
      </c>
    </row>
    <row r="243" spans="1:16" ht="12.75">
      <c r="A243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66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56</v>
      </c>
    </row>
    <row r="245" spans="1:5" ht="12.75">
      <c r="A245" s="35" t="s">
        <v>57</v>
      </c>
      <c r="E245" s="40" t="s">
        <v>63</v>
      </c>
    </row>
    <row r="246" spans="1:5" ht="12.75">
      <c r="A246" t="s">
        <v>59</v>
      </c>
      <c r="E246" s="39" t="s">
        <v>60</v>
      </c>
    </row>
    <row r="247" spans="1:16" ht="12.75">
      <c r="A247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66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56</v>
      </c>
    </row>
    <row r="249" spans="1:5" ht="12.75">
      <c r="A249" s="35" t="s">
        <v>57</v>
      </c>
      <c r="E249" s="40" t="s">
        <v>63</v>
      </c>
    </row>
    <row r="250" spans="1:5" ht="12.75">
      <c r="A250" t="s">
        <v>59</v>
      </c>
      <c r="E250" s="39" t="s">
        <v>60</v>
      </c>
    </row>
    <row r="251" spans="1:16" ht="25.5">
      <c r="A251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263</v>
      </c>
      <c s="37">
        <v>10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56</v>
      </c>
    </row>
    <row r="253" spans="1:5" ht="12.75">
      <c r="A253" s="35" t="s">
        <v>57</v>
      </c>
      <c r="E253" s="40" t="s">
        <v>63</v>
      </c>
    </row>
    <row r="254" spans="1:5" ht="12.75">
      <c r="A254" t="s">
        <v>59</v>
      </c>
      <c r="E254" s="39" t="s">
        <v>60</v>
      </c>
    </row>
    <row r="255" spans="1:13" ht="12.75">
      <c r="A255" t="s">
        <v>46</v>
      </c>
      <c r="C255" s="31" t="s">
        <v>26</v>
      </c>
      <c r="E255" s="33" t="s">
        <v>264</v>
      </c>
      <c r="J255" s="32">
        <f>0</f>
      </c>
      <c s="32">
        <f>0</f>
      </c>
      <c s="32">
        <f>0+L256+L260+L264+L268+L272+L276+L280+L284+L288+L292+L296+L300</f>
      </c>
      <c s="32">
        <f>0+M256+M260+M264+M268+M272+M276+M280+M284+M288+M292+M296+M300</f>
      </c>
    </row>
    <row r="256" spans="1:16" ht="12.75">
      <c r="A256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268</v>
      </c>
      <c s="37">
        <v>0.87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73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63</v>
      </c>
    </row>
    <row r="259" spans="1:5" ht="63.75">
      <c r="A259" t="s">
        <v>59</v>
      </c>
      <c r="E259" s="39" t="s">
        <v>269</v>
      </c>
    </row>
    <row r="260" spans="1:16" ht="25.5">
      <c r="A260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66</v>
      </c>
      <c s="37">
        <v>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63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276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73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63</v>
      </c>
    </row>
    <row r="267" spans="1:5" ht="12.75">
      <c r="A267" t="s">
        <v>59</v>
      </c>
      <c r="E267" s="39" t="s">
        <v>277</v>
      </c>
    </row>
    <row r="268" spans="1:16" ht="12.75">
      <c r="A268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281</v>
      </c>
      <c s="37">
        <v>13.5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12.75">
      <c r="A270" s="35" t="s">
        <v>57</v>
      </c>
      <c r="E270" s="40" t="s">
        <v>63</v>
      </c>
    </row>
    <row r="271" spans="1:5" ht="12.75">
      <c r="A271" t="s">
        <v>59</v>
      </c>
      <c r="E271" s="39" t="s">
        <v>60</v>
      </c>
    </row>
    <row r="272" spans="1:16" ht="12.75">
      <c r="A272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281</v>
      </c>
      <c s="37">
        <v>274.05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285</v>
      </c>
      <c>
        <f>(M272*21)/100</f>
      </c>
      <c t="s">
        <v>27</v>
      </c>
    </row>
    <row r="273" spans="1:5" ht="12.75">
      <c r="A273" s="35" t="s">
        <v>55</v>
      </c>
      <c r="E273" s="39" t="s">
        <v>56</v>
      </c>
    </row>
    <row r="274" spans="1:5" ht="12.75">
      <c r="A274" s="35" t="s">
        <v>57</v>
      </c>
      <c r="E274" s="40" t="s">
        <v>63</v>
      </c>
    </row>
    <row r="275" spans="1:5" ht="12.75">
      <c r="A275" t="s">
        <v>59</v>
      </c>
      <c r="E275" s="39" t="s">
        <v>60</v>
      </c>
    </row>
    <row r="276" spans="1:16" ht="12.75">
      <c r="A276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281</v>
      </c>
      <c s="37">
        <v>274.05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285</v>
      </c>
      <c>
        <f>(M276*21)/100</f>
      </c>
      <c t="s">
        <v>27</v>
      </c>
    </row>
    <row r="277" spans="1:5" ht="12.75">
      <c r="A277" s="35" t="s">
        <v>55</v>
      </c>
      <c r="E277" s="39" t="s">
        <v>56</v>
      </c>
    </row>
    <row r="278" spans="1:5" ht="12.75">
      <c r="A278" s="35" t="s">
        <v>57</v>
      </c>
      <c r="E278" s="40" t="s">
        <v>63</v>
      </c>
    </row>
    <row r="279" spans="1:5" ht="12.75">
      <c r="A279" t="s">
        <v>59</v>
      </c>
      <c r="E279" s="39" t="s">
        <v>60</v>
      </c>
    </row>
    <row r="280" spans="1:16" ht="12.75">
      <c r="A280" t="s">
        <v>49</v>
      </c>
      <c s="34" t="s">
        <v>289</v>
      </c>
      <c s="34" t="s">
        <v>290</v>
      </c>
      <c s="35" t="s">
        <v>51</v>
      </c>
      <c s="6" t="s">
        <v>291</v>
      </c>
      <c s="36" t="s">
        <v>53</v>
      </c>
      <c s="37">
        <v>870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285</v>
      </c>
      <c>
        <f>(M280*21)/100</f>
      </c>
      <c t="s">
        <v>27</v>
      </c>
    </row>
    <row r="281" spans="1:5" ht="12.75">
      <c r="A281" s="35" t="s">
        <v>55</v>
      </c>
      <c r="E281" s="39" t="s">
        <v>9</v>
      </c>
    </row>
    <row r="282" spans="1:5" ht="12.75">
      <c r="A282" s="35" t="s">
        <v>57</v>
      </c>
      <c r="E282" s="40" t="s">
        <v>58</v>
      </c>
    </row>
    <row r="283" spans="1:5" ht="12.75">
      <c r="A283" t="s">
        <v>59</v>
      </c>
      <c r="E283" s="39" t="s">
        <v>60</v>
      </c>
    </row>
    <row r="284" spans="1:16" ht="12.75">
      <c r="A284" t="s">
        <v>49</v>
      </c>
      <c s="34" t="s">
        <v>292</v>
      </c>
      <c s="34" t="s">
        <v>293</v>
      </c>
      <c s="35" t="s">
        <v>51</v>
      </c>
      <c s="6" t="s">
        <v>294</v>
      </c>
      <c s="36" t="s">
        <v>53</v>
      </c>
      <c s="37">
        <v>25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56</v>
      </c>
    </row>
    <row r="286" spans="1:5" ht="12.75">
      <c r="A286" s="35" t="s">
        <v>57</v>
      </c>
      <c r="E286" s="40" t="s">
        <v>63</v>
      </c>
    </row>
    <row r="287" spans="1:5" ht="12.75">
      <c r="A287" t="s">
        <v>59</v>
      </c>
      <c r="E287" s="39" t="s">
        <v>60</v>
      </c>
    </row>
    <row r="288" spans="1:16" ht="12.75">
      <c r="A288" t="s">
        <v>49</v>
      </c>
      <c s="34" t="s">
        <v>295</v>
      </c>
      <c s="34" t="s">
        <v>296</v>
      </c>
      <c s="35" t="s">
        <v>51</v>
      </c>
      <c s="6" t="s">
        <v>297</v>
      </c>
      <c s="36" t="s">
        <v>281</v>
      </c>
      <c s="37">
        <v>130.5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285</v>
      </c>
      <c>
        <f>(M288*21)/100</f>
      </c>
      <c t="s">
        <v>27</v>
      </c>
    </row>
    <row r="289" spans="1:5" ht="12.75">
      <c r="A289" s="35" t="s">
        <v>55</v>
      </c>
      <c r="E289" s="39" t="s">
        <v>56</v>
      </c>
    </row>
    <row r="290" spans="1:5" ht="12.75">
      <c r="A290" s="35" t="s">
        <v>57</v>
      </c>
      <c r="E290" s="40" t="s">
        <v>63</v>
      </c>
    </row>
    <row r="291" spans="1:5" ht="12.75">
      <c r="A291" t="s">
        <v>59</v>
      </c>
      <c r="E291" s="39" t="s">
        <v>60</v>
      </c>
    </row>
    <row r="292" spans="1:16" ht="12.75">
      <c r="A292" t="s">
        <v>49</v>
      </c>
      <c s="34" t="s">
        <v>298</v>
      </c>
      <c s="34" t="s">
        <v>299</v>
      </c>
      <c s="35" t="s">
        <v>51</v>
      </c>
      <c s="6" t="s">
        <v>300</v>
      </c>
      <c s="36" t="s">
        <v>301</v>
      </c>
      <c s="37">
        <v>50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56</v>
      </c>
    </row>
    <row r="294" spans="1:5" ht="12.75">
      <c r="A294" s="35" t="s">
        <v>57</v>
      </c>
      <c r="E294" s="40" t="s">
        <v>63</v>
      </c>
    </row>
    <row r="295" spans="1:5" ht="12.75">
      <c r="A295" t="s">
        <v>59</v>
      </c>
      <c r="E295" s="39" t="s">
        <v>60</v>
      </c>
    </row>
    <row r="296" spans="1:16" ht="12.75">
      <c r="A296" t="s">
        <v>49</v>
      </c>
      <c s="34" t="s">
        <v>302</v>
      </c>
      <c s="34" t="s">
        <v>303</v>
      </c>
      <c s="35" t="s">
        <v>51</v>
      </c>
      <c s="6" t="s">
        <v>304</v>
      </c>
      <c s="36" t="s">
        <v>301</v>
      </c>
      <c s="37">
        <v>25.2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285</v>
      </c>
      <c>
        <f>(M296*21)/100</f>
      </c>
      <c t="s">
        <v>27</v>
      </c>
    </row>
    <row r="297" spans="1:5" ht="12.75">
      <c r="A297" s="35" t="s">
        <v>55</v>
      </c>
      <c r="E297" s="39" t="s">
        <v>56</v>
      </c>
    </row>
    <row r="298" spans="1:5" ht="12.75">
      <c r="A298" s="35" t="s">
        <v>57</v>
      </c>
      <c r="E298" s="40" t="s">
        <v>63</v>
      </c>
    </row>
    <row r="299" spans="1:5" ht="12.75">
      <c r="A299" t="s">
        <v>59</v>
      </c>
      <c r="E299" s="39" t="s">
        <v>60</v>
      </c>
    </row>
    <row r="300" spans="1:16" ht="12.75">
      <c r="A300" t="s">
        <v>49</v>
      </c>
      <c s="34" t="s">
        <v>305</v>
      </c>
      <c s="34" t="s">
        <v>306</v>
      </c>
      <c s="35" t="s">
        <v>51</v>
      </c>
      <c s="6" t="s">
        <v>307</v>
      </c>
      <c s="36" t="s">
        <v>308</v>
      </c>
      <c s="37">
        <v>60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285</v>
      </c>
      <c>
        <f>(M300*21)/100</f>
      </c>
      <c t="s">
        <v>27</v>
      </c>
    </row>
    <row r="301" spans="1:5" ht="12.75">
      <c r="A301" s="35" t="s">
        <v>55</v>
      </c>
      <c r="E301" s="39" t="s">
        <v>56</v>
      </c>
    </row>
    <row r="302" spans="1:5" ht="12.75">
      <c r="A302" s="35" t="s">
        <v>57</v>
      </c>
      <c r="E302" s="40" t="s">
        <v>63</v>
      </c>
    </row>
    <row r="303" spans="1:5" ht="12.75">
      <c r="A303" t="s">
        <v>59</v>
      </c>
      <c r="E303" s="39" t="s">
        <v>60</v>
      </c>
    </row>
    <row r="304" spans="1:13" ht="12.75">
      <c r="A304" t="s">
        <v>46</v>
      </c>
      <c r="C304" s="31" t="s">
        <v>67</v>
      </c>
      <c r="E304" s="33" t="s">
        <v>309</v>
      </c>
      <c r="J304" s="32">
        <f>0</f>
      </c>
      <c s="32">
        <f>0</f>
      </c>
      <c s="32">
        <f>0+L305</f>
      </c>
      <c s="32">
        <f>0+M305</f>
      </c>
    </row>
    <row r="305" spans="1:16" ht="25.5">
      <c r="A305" t="s">
        <v>49</v>
      </c>
      <c s="34" t="s">
        <v>310</v>
      </c>
      <c s="34" t="s">
        <v>311</v>
      </c>
      <c s="35" t="s">
        <v>51</v>
      </c>
      <c s="6" t="s">
        <v>312</v>
      </c>
      <c s="36" t="s">
        <v>66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63</v>
      </c>
    </row>
    <row r="308" spans="1:5" ht="12.75">
      <c r="A308" t="s">
        <v>59</v>
      </c>
      <c r="E308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COUNTIFS(L8:L277,"=0",A8:A277,"P")+COUNTIFS(L8:L277,"",A8:A277,"P")+SUM(Q8:Q277)</f>
      </c>
    </row>
    <row r="8" spans="1:13" ht="12.75">
      <c r="A8" t="s">
        <v>44</v>
      </c>
      <c r="C8" s="28" t="s">
        <v>315</v>
      </c>
      <c r="E8" s="30" t="s">
        <v>314</v>
      </c>
      <c r="J8" s="29">
        <f>0+J9+J150+J231+J276</f>
      </c>
      <c s="29">
        <f>0+K9+K150+K231+K276</f>
      </c>
      <c s="29">
        <f>0+L9+L150+L231+L276</f>
      </c>
      <c s="29">
        <f>0+M9+M150+M231+M276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</f>
      </c>
      <c s="32">
        <f>0+M10+M14+M18+M22+M26+M30+M34+M38+M42+M46+M50+M54+M58+M62+M66+M70+M74+M78+M82+M86+M90+M94+M98+M102+M106+M110+M114+M118+M122+M126+M130+M134+M138+M142+M146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64</v>
      </c>
      <c s="35" t="s">
        <v>51</v>
      </c>
      <c s="6" t="s">
        <v>65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63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68</v>
      </c>
      <c s="35" t="s">
        <v>51</v>
      </c>
      <c s="6" t="s">
        <v>69</v>
      </c>
      <c s="36" t="s">
        <v>66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63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70</v>
      </c>
      <c s="34" t="s">
        <v>71</v>
      </c>
      <c s="35" t="s">
        <v>51</v>
      </c>
      <c s="6" t="s">
        <v>316</v>
      </c>
      <c s="36" t="s">
        <v>66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63</v>
      </c>
    </row>
    <row r="29" spans="1:5" ht="25.5">
      <c r="A29" t="s">
        <v>59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51</v>
      </c>
      <c s="6" t="s">
        <v>77</v>
      </c>
      <c s="36" t="s">
        <v>66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63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78</v>
      </c>
      <c s="34" t="s">
        <v>79</v>
      </c>
      <c s="35" t="s">
        <v>51</v>
      </c>
      <c s="6" t="s">
        <v>80</v>
      </c>
      <c s="36" t="s">
        <v>66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63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81</v>
      </c>
      <c s="34" t="s">
        <v>82</v>
      </c>
      <c s="35" t="s">
        <v>51</v>
      </c>
      <c s="6" t="s">
        <v>83</v>
      </c>
      <c s="36" t="s">
        <v>66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63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85</v>
      </c>
      <c s="35" t="s">
        <v>51</v>
      </c>
      <c s="6" t="s">
        <v>86</v>
      </c>
      <c s="36" t="s">
        <v>66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63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87</v>
      </c>
      <c s="34" t="s">
        <v>88</v>
      </c>
      <c s="35" t="s">
        <v>51</v>
      </c>
      <c s="6" t="s">
        <v>89</v>
      </c>
      <c s="36" t="s">
        <v>66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63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90</v>
      </c>
      <c s="34" t="s">
        <v>91</v>
      </c>
      <c s="35" t="s">
        <v>51</v>
      </c>
      <c s="6" t="s">
        <v>92</v>
      </c>
      <c s="36" t="s">
        <v>66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63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93</v>
      </c>
      <c s="34" t="s">
        <v>94</v>
      </c>
      <c s="35" t="s">
        <v>51</v>
      </c>
      <c s="6" t="s">
        <v>95</v>
      </c>
      <c s="36" t="s">
        <v>66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63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96</v>
      </c>
      <c s="34" t="s">
        <v>97</v>
      </c>
      <c s="35" t="s">
        <v>51</v>
      </c>
      <c s="6" t="s">
        <v>98</v>
      </c>
      <c s="36" t="s">
        <v>66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58</v>
      </c>
    </row>
    <row r="61" spans="1:5" ht="51">
      <c r="A61" t="s">
        <v>59</v>
      </c>
      <c r="E61" s="39" t="s">
        <v>99</v>
      </c>
    </row>
    <row r="62" spans="1:16" ht="12.75">
      <c r="A62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66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58</v>
      </c>
    </row>
    <row r="65" spans="1:5" ht="63.75">
      <c r="A65" t="s">
        <v>59</v>
      </c>
      <c r="E65" s="39" t="s">
        <v>103</v>
      </c>
    </row>
    <row r="66" spans="1:16" ht="12.75">
      <c r="A66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66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58</v>
      </c>
    </row>
    <row r="69" spans="1:5" ht="51">
      <c r="A69" t="s">
        <v>59</v>
      </c>
      <c r="E69" s="39" t="s">
        <v>107</v>
      </c>
    </row>
    <row r="70" spans="1:16" ht="12.75">
      <c r="A7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66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58</v>
      </c>
    </row>
    <row r="73" spans="1:5" ht="38.25">
      <c r="A73" t="s">
        <v>59</v>
      </c>
      <c r="E73" s="39" t="s">
        <v>111</v>
      </c>
    </row>
    <row r="74" spans="1:16" ht="12.75">
      <c r="A74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66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63</v>
      </c>
    </row>
    <row r="77" spans="1:5" ht="25.5">
      <c r="A77" t="s">
        <v>59</v>
      </c>
      <c r="E77" s="39" t="s">
        <v>115</v>
      </c>
    </row>
    <row r="78" spans="1:16" ht="12.75">
      <c r="A78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119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63</v>
      </c>
    </row>
    <row r="81" spans="1:5" ht="51">
      <c r="A81" t="s">
        <v>59</v>
      </c>
      <c r="E81" s="39" t="s">
        <v>120</v>
      </c>
    </row>
    <row r="82" spans="1:16" ht="12.75">
      <c r="A82" t="s">
        <v>49</v>
      </c>
      <c s="34" t="s">
        <v>121</v>
      </c>
      <c s="34" t="s">
        <v>122</v>
      </c>
      <c s="35" t="s">
        <v>51</v>
      </c>
      <c s="6" t="s">
        <v>317</v>
      </c>
      <c s="36" t="s">
        <v>66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73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63</v>
      </c>
    </row>
    <row r="85" spans="1:5" ht="25.5">
      <c r="A85" t="s">
        <v>59</v>
      </c>
      <c r="E85" s="39" t="s">
        <v>124</v>
      </c>
    </row>
    <row r="86" spans="1:16" ht="12.75">
      <c r="A86" t="s">
        <v>49</v>
      </c>
      <c s="34" t="s">
        <v>125</v>
      </c>
      <c s="34" t="s">
        <v>318</v>
      </c>
      <c s="35" t="s">
        <v>51</v>
      </c>
      <c s="6" t="s">
        <v>319</v>
      </c>
      <c s="36" t="s">
        <v>66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63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128</v>
      </c>
      <c s="34" t="s">
        <v>129</v>
      </c>
      <c s="35" t="s">
        <v>51</v>
      </c>
      <c s="6" t="s">
        <v>123</v>
      </c>
      <c s="36" t="s">
        <v>66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73</v>
      </c>
      <c>
        <f>(M90*21)/100</f>
      </c>
      <c t="s">
        <v>27</v>
      </c>
    </row>
    <row r="91" spans="1:5" ht="12.75">
      <c r="A91" s="35" t="s">
        <v>55</v>
      </c>
      <c r="E91" s="39" t="s">
        <v>9</v>
      </c>
    </row>
    <row r="92" spans="1:5" ht="12.75">
      <c r="A92" s="35" t="s">
        <v>57</v>
      </c>
      <c r="E92" s="40" t="s">
        <v>58</v>
      </c>
    </row>
    <row r="93" spans="1:5" ht="25.5">
      <c r="A93" t="s">
        <v>59</v>
      </c>
      <c r="E93" s="39" t="s">
        <v>124</v>
      </c>
    </row>
    <row r="94" spans="1:16" ht="12.75">
      <c r="A94" t="s">
        <v>49</v>
      </c>
      <c s="34" t="s">
        <v>132</v>
      </c>
      <c s="34" t="s">
        <v>126</v>
      </c>
      <c s="35" t="s">
        <v>51</v>
      </c>
      <c s="6" t="s">
        <v>127</v>
      </c>
      <c s="36" t="s">
        <v>66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63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135</v>
      </c>
      <c s="34" t="s">
        <v>136</v>
      </c>
      <c s="35" t="s">
        <v>51</v>
      </c>
      <c s="6" t="s">
        <v>150</v>
      </c>
      <c s="36" t="s">
        <v>66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63</v>
      </c>
    </row>
    <row r="101" spans="1:5" ht="25.5">
      <c r="A101" t="s">
        <v>59</v>
      </c>
      <c r="E101" s="39" t="s">
        <v>151</v>
      </c>
    </row>
    <row r="102" spans="1:16" ht="12.75">
      <c r="A102" t="s">
        <v>49</v>
      </c>
      <c s="34" t="s">
        <v>139</v>
      </c>
      <c s="34" t="s">
        <v>153</v>
      </c>
      <c s="35" t="s">
        <v>51</v>
      </c>
      <c s="6" t="s">
        <v>154</v>
      </c>
      <c s="36" t="s">
        <v>66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63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142</v>
      </c>
      <c s="34" t="s">
        <v>149</v>
      </c>
      <c s="35" t="s">
        <v>51</v>
      </c>
      <c s="6" t="s">
        <v>157</v>
      </c>
      <c s="36" t="s">
        <v>66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73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51">
      <c r="A109" t="s">
        <v>59</v>
      </c>
      <c r="E109" s="39" t="s">
        <v>158</v>
      </c>
    </row>
    <row r="110" spans="1:16" ht="12.75">
      <c r="A110" t="s">
        <v>49</v>
      </c>
      <c s="34" t="s">
        <v>145</v>
      </c>
      <c s="34" t="s">
        <v>156</v>
      </c>
      <c s="35" t="s">
        <v>51</v>
      </c>
      <c s="6" t="s">
        <v>161</v>
      </c>
      <c s="36" t="s">
        <v>66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73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51">
      <c r="A113" t="s">
        <v>59</v>
      </c>
      <c r="E113" s="39" t="s">
        <v>162</v>
      </c>
    </row>
    <row r="114" spans="1:16" ht="12.75">
      <c r="A114" t="s">
        <v>49</v>
      </c>
      <c s="34" t="s">
        <v>148</v>
      </c>
      <c s="34" t="s">
        <v>160</v>
      </c>
      <c s="35" t="s">
        <v>51</v>
      </c>
      <c s="6" t="s">
        <v>320</v>
      </c>
      <c s="36" t="s">
        <v>66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73</v>
      </c>
      <c>
        <f>(M114*21)/100</f>
      </c>
      <c t="s">
        <v>27</v>
      </c>
    </row>
    <row r="115" spans="1:5" ht="12.75">
      <c r="A115" s="35" t="s">
        <v>55</v>
      </c>
      <c r="E115" s="39" t="s">
        <v>9</v>
      </c>
    </row>
    <row r="116" spans="1:5" ht="12.75">
      <c r="A116" s="35" t="s">
        <v>57</v>
      </c>
      <c r="E116" s="40" t="s">
        <v>58</v>
      </c>
    </row>
    <row r="117" spans="1:5" ht="38.25">
      <c r="A117" t="s">
        <v>59</v>
      </c>
      <c r="E117" s="39" t="s">
        <v>166</v>
      </c>
    </row>
    <row r="118" spans="1:16" ht="12.75">
      <c r="A118" t="s">
        <v>49</v>
      </c>
      <c s="34" t="s">
        <v>152</v>
      </c>
      <c s="34" t="s">
        <v>164</v>
      </c>
      <c s="35" t="s">
        <v>51</v>
      </c>
      <c s="6" t="s">
        <v>169</v>
      </c>
      <c s="36" t="s">
        <v>66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73</v>
      </c>
      <c>
        <f>(M118*21)/100</f>
      </c>
      <c t="s">
        <v>27</v>
      </c>
    </row>
    <row r="119" spans="1:5" ht="12.75">
      <c r="A119" s="35" t="s">
        <v>55</v>
      </c>
      <c r="E119" s="39" t="s">
        <v>9</v>
      </c>
    </row>
    <row r="120" spans="1:5" ht="12.75">
      <c r="A120" s="35" t="s">
        <v>57</v>
      </c>
      <c r="E120" s="40" t="s">
        <v>58</v>
      </c>
    </row>
    <row r="121" spans="1:5" ht="63.75">
      <c r="A121" t="s">
        <v>59</v>
      </c>
      <c r="E121" s="39" t="s">
        <v>170</v>
      </c>
    </row>
    <row r="122" spans="1:16" ht="12.75">
      <c r="A122" t="s">
        <v>49</v>
      </c>
      <c s="34" t="s">
        <v>155</v>
      </c>
      <c s="34" t="s">
        <v>172</v>
      </c>
      <c s="35" t="s">
        <v>51</v>
      </c>
      <c s="6" t="s">
        <v>173</v>
      </c>
      <c s="36" t="s">
        <v>119</v>
      </c>
      <c s="37">
        <v>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63</v>
      </c>
    </row>
    <row r="125" spans="1:5" ht="12.75">
      <c r="A125" t="s">
        <v>59</v>
      </c>
      <c r="E125" s="39" t="s">
        <v>60</v>
      </c>
    </row>
    <row r="126" spans="1:16" ht="25.5">
      <c r="A126" t="s">
        <v>49</v>
      </c>
      <c s="34" t="s">
        <v>159</v>
      </c>
      <c s="34" t="s">
        <v>175</v>
      </c>
      <c s="35" t="s">
        <v>51</v>
      </c>
      <c s="6" t="s">
        <v>176</v>
      </c>
      <c s="36" t="s">
        <v>66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63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163</v>
      </c>
      <c s="34" t="s">
        <v>178</v>
      </c>
      <c s="35" t="s">
        <v>51</v>
      </c>
      <c s="6" t="s">
        <v>179</v>
      </c>
      <c s="36" t="s">
        <v>119</v>
      </c>
      <c s="37">
        <v>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63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167</v>
      </c>
      <c s="34" t="s">
        <v>181</v>
      </c>
      <c s="35" t="s">
        <v>51</v>
      </c>
      <c s="6" t="s">
        <v>182</v>
      </c>
      <c s="36" t="s">
        <v>119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63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171</v>
      </c>
      <c s="34" t="s">
        <v>184</v>
      </c>
      <c s="35" t="s">
        <v>51</v>
      </c>
      <c s="6" t="s">
        <v>185</v>
      </c>
      <c s="36" t="s">
        <v>66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63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174</v>
      </c>
      <c s="34" t="s">
        <v>187</v>
      </c>
      <c s="35" t="s">
        <v>51</v>
      </c>
      <c s="6" t="s">
        <v>188</v>
      </c>
      <c s="36" t="s">
        <v>66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63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177</v>
      </c>
      <c s="34" t="s">
        <v>168</v>
      </c>
      <c s="35" t="s">
        <v>51</v>
      </c>
      <c s="6" t="s">
        <v>191</v>
      </c>
      <c s="36" t="s">
        <v>66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73</v>
      </c>
      <c>
        <f>(M146*21)/100</f>
      </c>
      <c t="s">
        <v>27</v>
      </c>
    </row>
    <row r="147" spans="1:5" ht="12.75">
      <c r="A147" s="35" t="s">
        <v>55</v>
      </c>
      <c r="E147" s="39" t="s">
        <v>9</v>
      </c>
    </row>
    <row r="148" spans="1:5" ht="12.75">
      <c r="A148" s="35" t="s">
        <v>57</v>
      </c>
      <c r="E148" s="40" t="s">
        <v>58</v>
      </c>
    </row>
    <row r="149" spans="1:5" ht="51">
      <c r="A149" t="s">
        <v>59</v>
      </c>
      <c r="E149" s="39" t="s">
        <v>192</v>
      </c>
    </row>
    <row r="150" spans="1:13" ht="12.75">
      <c r="A150" t="s">
        <v>46</v>
      </c>
      <c r="C150" s="31" t="s">
        <v>27</v>
      </c>
      <c r="E150" s="33" t="s">
        <v>193</v>
      </c>
      <c r="J150" s="32">
        <f>0</f>
      </c>
      <c s="32">
        <f>0</f>
      </c>
      <c s="32">
        <f>0+L151+L155+L159+L163+L167+L171+L175+L179+L183+L187+L191+L195+L199+L203+L207+L211+L215+L219+L223+L227</f>
      </c>
      <c s="32">
        <f>0+M151+M155+M159+M163+M167+M171+M175+M179+M183+M187+M191+M195+M199+M203+M207+M211+M215+M219+M223+M227</f>
      </c>
    </row>
    <row r="151" spans="1:16" ht="12.75">
      <c r="A151" t="s">
        <v>49</v>
      </c>
      <c s="34" t="s">
        <v>180</v>
      </c>
      <c s="34" t="s">
        <v>195</v>
      </c>
      <c s="35" t="s">
        <v>51</v>
      </c>
      <c s="6" t="s">
        <v>196</v>
      </c>
      <c s="36" t="s">
        <v>197</v>
      </c>
      <c s="37">
        <v>13.35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56</v>
      </c>
    </row>
    <row r="153" spans="1:5" ht="12.75">
      <c r="A153" s="35" t="s">
        <v>57</v>
      </c>
      <c r="E153" s="40" t="s">
        <v>63</v>
      </c>
    </row>
    <row r="154" spans="1:5" ht="12.75">
      <c r="A154" t="s">
        <v>59</v>
      </c>
      <c r="E154" s="39" t="s">
        <v>60</v>
      </c>
    </row>
    <row r="155" spans="1:16" ht="12.75">
      <c r="A155" t="s">
        <v>49</v>
      </c>
      <c s="34" t="s">
        <v>183</v>
      </c>
      <c s="34" t="s">
        <v>199</v>
      </c>
      <c s="35" t="s">
        <v>51</v>
      </c>
      <c s="6" t="s">
        <v>200</v>
      </c>
      <c s="36" t="s">
        <v>197</v>
      </c>
      <c s="37">
        <v>13.35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56</v>
      </c>
    </row>
    <row r="157" spans="1:5" ht="12.75">
      <c r="A157" s="35" t="s">
        <v>57</v>
      </c>
      <c r="E157" s="40" t="s">
        <v>63</v>
      </c>
    </row>
    <row r="158" spans="1:5" ht="12.75">
      <c r="A158" t="s">
        <v>59</v>
      </c>
      <c r="E158" s="39" t="s">
        <v>60</v>
      </c>
    </row>
    <row r="159" spans="1:16" ht="12.75">
      <c r="A159" t="s">
        <v>49</v>
      </c>
      <c s="34" t="s">
        <v>186</v>
      </c>
      <c s="34" t="s">
        <v>202</v>
      </c>
      <c s="35" t="s">
        <v>51</v>
      </c>
      <c s="6" t="s">
        <v>203</v>
      </c>
      <c s="36" t="s">
        <v>197</v>
      </c>
      <c s="37">
        <v>0.84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63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189</v>
      </c>
      <c s="34" t="s">
        <v>205</v>
      </c>
      <c s="35" t="s">
        <v>51</v>
      </c>
      <c s="6" t="s">
        <v>206</v>
      </c>
      <c s="36" t="s">
        <v>197</v>
      </c>
      <c s="37">
        <v>0.84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63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194</v>
      </c>
      <c s="34" t="s">
        <v>214</v>
      </c>
      <c s="35" t="s">
        <v>51</v>
      </c>
      <c s="6" t="s">
        <v>215</v>
      </c>
      <c s="36" t="s">
        <v>216</v>
      </c>
      <c s="37">
        <v>0.6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63</v>
      </c>
    </row>
    <row r="170" spans="1:5" ht="12.75">
      <c r="A170" t="s">
        <v>59</v>
      </c>
      <c r="E170" s="39" t="s">
        <v>60</v>
      </c>
    </row>
    <row r="171" spans="1:16" ht="25.5">
      <c r="A171" t="s">
        <v>49</v>
      </c>
      <c s="34" t="s">
        <v>198</v>
      </c>
      <c s="34" t="s">
        <v>218</v>
      </c>
      <c s="35" t="s">
        <v>51</v>
      </c>
      <c s="6" t="s">
        <v>219</v>
      </c>
      <c s="36" t="s">
        <v>53</v>
      </c>
      <c s="37">
        <v>60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63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201</v>
      </c>
      <c s="34" t="s">
        <v>221</v>
      </c>
      <c s="35" t="s">
        <v>51</v>
      </c>
      <c s="6" t="s">
        <v>222</v>
      </c>
      <c s="36" t="s">
        <v>66</v>
      </c>
      <c s="37">
        <v>9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63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204</v>
      </c>
      <c s="34" t="s">
        <v>224</v>
      </c>
      <c s="35" t="s">
        <v>51</v>
      </c>
      <c s="6" t="s">
        <v>225</v>
      </c>
      <c s="36" t="s">
        <v>66</v>
      </c>
      <c s="37">
        <v>9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63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207</v>
      </c>
      <c s="34" t="s">
        <v>227</v>
      </c>
      <c s="35" t="s">
        <v>51</v>
      </c>
      <c s="6" t="s">
        <v>228</v>
      </c>
      <c s="36" t="s">
        <v>66</v>
      </c>
      <c s="37">
        <v>9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63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210</v>
      </c>
      <c s="34" t="s">
        <v>230</v>
      </c>
      <c s="35" t="s">
        <v>51</v>
      </c>
      <c s="6" t="s">
        <v>231</v>
      </c>
      <c s="36" t="s">
        <v>53</v>
      </c>
      <c s="37">
        <v>150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63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213</v>
      </c>
      <c s="34" t="s">
        <v>233</v>
      </c>
      <c s="35" t="s">
        <v>51</v>
      </c>
      <c s="6" t="s">
        <v>234</v>
      </c>
      <c s="36" t="s">
        <v>53</v>
      </c>
      <c s="37">
        <v>150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63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217</v>
      </c>
      <c s="34" t="s">
        <v>236</v>
      </c>
      <c s="35" t="s">
        <v>51</v>
      </c>
      <c s="6" t="s">
        <v>237</v>
      </c>
      <c s="36" t="s">
        <v>66</v>
      </c>
      <c s="37">
        <v>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63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220</v>
      </c>
      <c s="34" t="s">
        <v>239</v>
      </c>
      <c s="35" t="s">
        <v>51</v>
      </c>
      <c s="6" t="s">
        <v>240</v>
      </c>
      <c s="36" t="s">
        <v>66</v>
      </c>
      <c s="37">
        <v>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63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223</v>
      </c>
      <c s="34" t="s">
        <v>242</v>
      </c>
      <c s="35" t="s">
        <v>51</v>
      </c>
      <c s="6" t="s">
        <v>243</v>
      </c>
      <c s="36" t="s">
        <v>53</v>
      </c>
      <c s="37">
        <v>60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63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226</v>
      </c>
      <c s="34" t="s">
        <v>245</v>
      </c>
      <c s="35" t="s">
        <v>51</v>
      </c>
      <c s="6" t="s">
        <v>246</v>
      </c>
      <c s="36" t="s">
        <v>53</v>
      </c>
      <c s="37">
        <v>60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63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229</v>
      </c>
      <c s="34" t="s">
        <v>248</v>
      </c>
      <c s="35" t="s">
        <v>51</v>
      </c>
      <c s="6" t="s">
        <v>249</v>
      </c>
      <c s="36" t="s">
        <v>53</v>
      </c>
      <c s="37">
        <v>8500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63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232</v>
      </c>
      <c s="34" t="s">
        <v>251</v>
      </c>
      <c s="35" t="s">
        <v>51</v>
      </c>
      <c s="6" t="s">
        <v>252</v>
      </c>
      <c s="36" t="s">
        <v>253</v>
      </c>
      <c s="37">
        <v>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63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235</v>
      </c>
      <c s="34" t="s">
        <v>255</v>
      </c>
      <c s="35" t="s">
        <v>51</v>
      </c>
      <c s="6" t="s">
        <v>256</v>
      </c>
      <c s="36" t="s">
        <v>66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63</v>
      </c>
    </row>
    <row r="222" spans="1:5" ht="12.75">
      <c r="A222" t="s">
        <v>59</v>
      </c>
      <c r="E222" s="39" t="s">
        <v>60</v>
      </c>
    </row>
    <row r="223" spans="1:16" ht="12.75">
      <c r="A223" t="s">
        <v>49</v>
      </c>
      <c s="34" t="s">
        <v>238</v>
      </c>
      <c s="34" t="s">
        <v>258</v>
      </c>
      <c s="35" t="s">
        <v>51</v>
      </c>
      <c s="6" t="s">
        <v>259</v>
      </c>
      <c s="36" t="s">
        <v>66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63</v>
      </c>
    </row>
    <row r="226" spans="1:5" ht="12.75">
      <c r="A226" t="s">
        <v>59</v>
      </c>
      <c r="E226" s="39" t="s">
        <v>60</v>
      </c>
    </row>
    <row r="227" spans="1:16" ht="25.5">
      <c r="A227" t="s">
        <v>49</v>
      </c>
      <c s="34" t="s">
        <v>241</v>
      </c>
      <c s="34" t="s">
        <v>261</v>
      </c>
      <c s="35" t="s">
        <v>51</v>
      </c>
      <c s="6" t="s">
        <v>262</v>
      </c>
      <c s="36" t="s">
        <v>263</v>
      </c>
      <c s="37">
        <v>10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63</v>
      </c>
    </row>
    <row r="230" spans="1:5" ht="12.75">
      <c r="A230" t="s">
        <v>59</v>
      </c>
      <c r="E230" s="39" t="s">
        <v>60</v>
      </c>
    </row>
    <row r="231" spans="1:13" ht="12.75">
      <c r="A231" t="s">
        <v>46</v>
      </c>
      <c r="C231" s="31" t="s">
        <v>26</v>
      </c>
      <c r="E231" s="33" t="s">
        <v>264</v>
      </c>
      <c r="J231" s="32">
        <f>0</f>
      </c>
      <c s="32">
        <f>0</f>
      </c>
      <c s="32">
        <f>0+L232+L236+L240+L244+L248+L252+L256+L260+L264+L268+L272</f>
      </c>
      <c s="32">
        <f>0+M232+M236+M240+M244+M248+M252+M256+M260+M264+M268+M272</f>
      </c>
    </row>
    <row r="232" spans="1:16" ht="12.75">
      <c r="A232" t="s">
        <v>49</v>
      </c>
      <c s="34" t="s">
        <v>244</v>
      </c>
      <c s="34" t="s">
        <v>190</v>
      </c>
      <c s="35" t="s">
        <v>51</v>
      </c>
      <c s="6" t="s">
        <v>267</v>
      </c>
      <c s="36" t="s">
        <v>268</v>
      </c>
      <c s="37">
        <v>1.35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73</v>
      </c>
      <c>
        <f>(M232*21)/100</f>
      </c>
      <c t="s">
        <v>27</v>
      </c>
    </row>
    <row r="233" spans="1:5" ht="12.75">
      <c r="A233" s="35" t="s">
        <v>55</v>
      </c>
      <c r="E233" s="39" t="s">
        <v>56</v>
      </c>
    </row>
    <row r="234" spans="1:5" ht="12.75">
      <c r="A234" s="35" t="s">
        <v>57</v>
      </c>
      <c r="E234" s="40" t="s">
        <v>63</v>
      </c>
    </row>
    <row r="235" spans="1:5" ht="63.75">
      <c r="A235" t="s">
        <v>59</v>
      </c>
      <c r="E235" s="39" t="s">
        <v>269</v>
      </c>
    </row>
    <row r="236" spans="1:16" ht="25.5">
      <c r="A236" t="s">
        <v>49</v>
      </c>
      <c s="34" t="s">
        <v>247</v>
      </c>
      <c s="34" t="s">
        <v>271</v>
      </c>
      <c s="35" t="s">
        <v>51</v>
      </c>
      <c s="6" t="s">
        <v>272</v>
      </c>
      <c s="36" t="s">
        <v>66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63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250</v>
      </c>
      <c s="34" t="s">
        <v>266</v>
      </c>
      <c s="35" t="s">
        <v>51</v>
      </c>
      <c s="6" t="s">
        <v>275</v>
      </c>
      <c s="36" t="s">
        <v>276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73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63</v>
      </c>
    </row>
    <row r="243" spans="1:5" ht="12.75">
      <c r="A243" t="s">
        <v>59</v>
      </c>
      <c r="E243" s="39" t="s">
        <v>277</v>
      </c>
    </row>
    <row r="244" spans="1:16" ht="12.75">
      <c r="A244" t="s">
        <v>49</v>
      </c>
      <c s="34" t="s">
        <v>254</v>
      </c>
      <c s="34" t="s">
        <v>279</v>
      </c>
      <c s="35" t="s">
        <v>51</v>
      </c>
      <c s="6" t="s">
        <v>280</v>
      </c>
      <c s="36" t="s">
        <v>281</v>
      </c>
      <c s="37">
        <v>6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63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257</v>
      </c>
      <c s="34" t="s">
        <v>283</v>
      </c>
      <c s="35" t="s">
        <v>51</v>
      </c>
      <c s="6" t="s">
        <v>284</v>
      </c>
      <c s="36" t="s">
        <v>281</v>
      </c>
      <c s="37">
        <v>425.25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285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63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260</v>
      </c>
      <c s="34" t="s">
        <v>287</v>
      </c>
      <c s="35" t="s">
        <v>51</v>
      </c>
      <c s="6" t="s">
        <v>288</v>
      </c>
      <c s="36" t="s">
        <v>281</v>
      </c>
      <c s="37">
        <v>425.25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285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63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265</v>
      </c>
      <c s="34" t="s">
        <v>290</v>
      </c>
      <c s="35" t="s">
        <v>51</v>
      </c>
      <c s="6" t="s">
        <v>291</v>
      </c>
      <c s="36" t="s">
        <v>53</v>
      </c>
      <c s="37">
        <v>1350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285</v>
      </c>
      <c>
        <f>(M256*21)/100</f>
      </c>
      <c t="s">
        <v>27</v>
      </c>
    </row>
    <row r="257" spans="1:5" ht="12.75">
      <c r="A257" s="35" t="s">
        <v>55</v>
      </c>
      <c r="E257" s="39" t="s">
        <v>9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270</v>
      </c>
      <c s="34" t="s">
        <v>293</v>
      </c>
      <c s="35" t="s">
        <v>51</v>
      </c>
      <c s="6" t="s">
        <v>294</v>
      </c>
      <c s="36" t="s">
        <v>53</v>
      </c>
      <c s="37">
        <v>12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63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273</v>
      </c>
      <c s="34" t="s">
        <v>296</v>
      </c>
      <c s="35" t="s">
        <v>51</v>
      </c>
      <c s="6" t="s">
        <v>297</v>
      </c>
      <c s="36" t="s">
        <v>281</v>
      </c>
      <c s="37">
        <v>202.5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285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63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278</v>
      </c>
      <c s="34" t="s">
        <v>303</v>
      </c>
      <c s="35" t="s">
        <v>51</v>
      </c>
      <c s="6" t="s">
        <v>304</v>
      </c>
      <c s="36" t="s">
        <v>301</v>
      </c>
      <c s="37">
        <v>25.2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285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12.75">
      <c r="A270" s="35" t="s">
        <v>57</v>
      </c>
      <c r="E270" s="40" t="s">
        <v>63</v>
      </c>
    </row>
    <row r="271" spans="1:5" ht="12.75">
      <c r="A271" t="s">
        <v>59</v>
      </c>
      <c r="E271" s="39" t="s">
        <v>60</v>
      </c>
    </row>
    <row r="272" spans="1:16" ht="12.75">
      <c r="A272" t="s">
        <v>49</v>
      </c>
      <c s="34" t="s">
        <v>282</v>
      </c>
      <c s="34" t="s">
        <v>306</v>
      </c>
      <c s="35" t="s">
        <v>51</v>
      </c>
      <c s="6" t="s">
        <v>307</v>
      </c>
      <c s="36" t="s">
        <v>308</v>
      </c>
      <c s="37">
        <v>80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285</v>
      </c>
      <c>
        <f>(M272*21)/100</f>
      </c>
      <c t="s">
        <v>27</v>
      </c>
    </row>
    <row r="273" spans="1:5" ht="12.75">
      <c r="A273" s="35" t="s">
        <v>55</v>
      </c>
      <c r="E273" s="39" t="s">
        <v>56</v>
      </c>
    </row>
    <row r="274" spans="1:5" ht="12.75">
      <c r="A274" s="35" t="s">
        <v>57</v>
      </c>
      <c r="E274" s="40" t="s">
        <v>63</v>
      </c>
    </row>
    <row r="275" spans="1:5" ht="12.75">
      <c r="A275" t="s">
        <v>59</v>
      </c>
      <c r="E275" s="39" t="s">
        <v>60</v>
      </c>
    </row>
    <row r="276" spans="1:13" ht="12.75">
      <c r="A276" t="s">
        <v>46</v>
      </c>
      <c r="C276" s="31" t="s">
        <v>67</v>
      </c>
      <c r="E276" s="33" t="s">
        <v>309</v>
      </c>
      <c r="J276" s="32">
        <f>0</f>
      </c>
      <c s="32">
        <f>0</f>
      </c>
      <c s="32">
        <f>0+L277</f>
      </c>
      <c s="32">
        <f>0+M277</f>
      </c>
    </row>
    <row r="277" spans="1:16" ht="25.5">
      <c r="A277" t="s">
        <v>49</v>
      </c>
      <c s="34" t="s">
        <v>286</v>
      </c>
      <c s="34" t="s">
        <v>311</v>
      </c>
      <c s="35" t="s">
        <v>51</v>
      </c>
      <c s="6" t="s">
        <v>312</v>
      </c>
      <c s="36" t="s">
        <v>66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63</v>
      </c>
    </row>
    <row r="280" spans="1:5" ht="12.75">
      <c r="A280" t="s">
        <v>59</v>
      </c>
      <c r="E280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321</v>
      </c>
      <c r="E4" s="26" t="s">
        <v>322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325</v>
      </c>
      <c r="E8" s="30" t="s">
        <v>324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326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327</v>
      </c>
      <c s="35" t="s">
        <v>51</v>
      </c>
      <c s="6" t="s">
        <v>328</v>
      </c>
      <c s="36" t="s">
        <v>276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329</v>
      </c>
      <c>
        <f>(M10*21)/100</f>
      </c>
      <c t="s">
        <v>27</v>
      </c>
    </row>
    <row r="11" spans="1:5" ht="12.75">
      <c r="A11" s="35" t="s">
        <v>55</v>
      </c>
      <c r="E11" s="39" t="s">
        <v>330</v>
      </c>
    </row>
    <row r="12" spans="1:5" ht="12.75">
      <c r="A12" s="35" t="s">
        <v>57</v>
      </c>
      <c r="E12" s="40" t="s">
        <v>331</v>
      </c>
    </row>
    <row r="13" spans="1:5" ht="89.25">
      <c r="A13" t="s">
        <v>59</v>
      </c>
      <c r="E13" s="39" t="s">
        <v>332</v>
      </c>
    </row>
    <row r="14" spans="1:16" ht="12.75">
      <c r="A14" t="s">
        <v>49</v>
      </c>
      <c s="34" t="s">
        <v>27</v>
      </c>
      <c s="34" t="s">
        <v>333</v>
      </c>
      <c s="35" t="s">
        <v>51</v>
      </c>
      <c s="6" t="s">
        <v>334</v>
      </c>
      <c s="36" t="s">
        <v>276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329</v>
      </c>
      <c>
        <f>(M14*21)/100</f>
      </c>
      <c t="s">
        <v>27</v>
      </c>
    </row>
    <row r="15" spans="1:5" ht="12.75">
      <c r="A15" s="35" t="s">
        <v>55</v>
      </c>
      <c r="E15" s="39" t="s">
        <v>335</v>
      </c>
    </row>
    <row r="16" spans="1:5" ht="12.75">
      <c r="A16" s="35" t="s">
        <v>57</v>
      </c>
      <c r="E16" s="40" t="s">
        <v>331</v>
      </c>
    </row>
    <row r="17" spans="1:5" ht="102">
      <c r="A17" t="s">
        <v>59</v>
      </c>
      <c r="E17" s="39" t="s">
        <v>336</v>
      </c>
    </row>
    <row r="18" spans="1:16" ht="12.75">
      <c r="A18" t="s">
        <v>49</v>
      </c>
      <c s="34" t="s">
        <v>26</v>
      </c>
      <c s="34" t="s">
        <v>337</v>
      </c>
      <c s="35" t="s">
        <v>51</v>
      </c>
      <c s="6" t="s">
        <v>338</v>
      </c>
      <c s="36" t="s">
        <v>276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329</v>
      </c>
      <c>
        <f>(M18*21)/100</f>
      </c>
      <c t="s">
        <v>27</v>
      </c>
    </row>
    <row r="19" spans="1:5" ht="12.75">
      <c r="A19" s="35" t="s">
        <v>55</v>
      </c>
      <c r="E19" s="39" t="s">
        <v>339</v>
      </c>
    </row>
    <row r="20" spans="1:5" ht="12.75">
      <c r="A20" s="35" t="s">
        <v>57</v>
      </c>
      <c r="E20" s="40" t="s">
        <v>331</v>
      </c>
    </row>
    <row r="21" spans="1:5" ht="38.25">
      <c r="A21" t="s">
        <v>59</v>
      </c>
      <c r="E21" s="39" t="s">
        <v>340</v>
      </c>
    </row>
    <row r="22" spans="1:16" ht="12.75">
      <c r="A22" t="s">
        <v>49</v>
      </c>
      <c s="34" t="s">
        <v>67</v>
      </c>
      <c s="34" t="s">
        <v>341</v>
      </c>
      <c s="35" t="s">
        <v>51</v>
      </c>
      <c s="6" t="s">
        <v>342</v>
      </c>
      <c s="36" t="s">
        <v>276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329</v>
      </c>
      <c>
        <f>(M22*21)/100</f>
      </c>
      <c t="s">
        <v>27</v>
      </c>
    </row>
    <row r="23" spans="1:5" ht="12.75">
      <c r="A23" s="35" t="s">
        <v>55</v>
      </c>
      <c r="E23" s="39" t="s">
        <v>343</v>
      </c>
    </row>
    <row r="24" spans="1:5" ht="12.75">
      <c r="A24" s="35" t="s">
        <v>57</v>
      </c>
      <c r="E24" s="40" t="s">
        <v>331</v>
      </c>
    </row>
    <row r="25" spans="1:5" ht="63.75">
      <c r="A25" t="s">
        <v>59</v>
      </c>
      <c r="E25" s="39" t="s">
        <v>344</v>
      </c>
    </row>
    <row r="26" spans="1:13" ht="12.75">
      <c r="A26" t="s">
        <v>46</v>
      </c>
      <c r="C26" s="31" t="s">
        <v>27</v>
      </c>
      <c r="E26" s="33" t="s">
        <v>345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70</v>
      </c>
      <c s="34" t="s">
        <v>346</v>
      </c>
      <c s="35" t="s">
        <v>51</v>
      </c>
      <c s="6" t="s">
        <v>347</v>
      </c>
      <c s="36" t="s">
        <v>276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329</v>
      </c>
      <c>
        <f>(M27*21)/100</f>
      </c>
      <c t="s">
        <v>27</v>
      </c>
    </row>
    <row r="28" spans="1:5" ht="12.75">
      <c r="A28" s="35" t="s">
        <v>55</v>
      </c>
      <c r="E28" s="39" t="s">
        <v>348</v>
      </c>
    </row>
    <row r="29" spans="1:5" ht="12.75">
      <c r="A29" s="35" t="s">
        <v>57</v>
      </c>
      <c r="E29" s="40" t="s">
        <v>331</v>
      </c>
    </row>
    <row r="30" spans="1:5" ht="89.25">
      <c r="A30" t="s">
        <v>59</v>
      </c>
      <c r="E30" s="39" t="s">
        <v>349</v>
      </c>
    </row>
    <row r="31" spans="1:16" ht="12.75">
      <c r="A31" t="s">
        <v>49</v>
      </c>
      <c s="34" t="s">
        <v>75</v>
      </c>
      <c s="34" t="s">
        <v>350</v>
      </c>
      <c s="35" t="s">
        <v>51</v>
      </c>
      <c s="6" t="s">
        <v>351</v>
      </c>
      <c s="36" t="s">
        <v>276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329</v>
      </c>
      <c>
        <f>(M31*21)/100</f>
      </c>
      <c t="s">
        <v>27</v>
      </c>
    </row>
    <row r="32" spans="1:5" ht="12.75">
      <c r="A32" s="35" t="s">
        <v>55</v>
      </c>
      <c r="E32" s="39" t="s">
        <v>352</v>
      </c>
    </row>
    <row r="33" spans="1:5" ht="12.75">
      <c r="A33" s="35" t="s">
        <v>57</v>
      </c>
      <c r="E33" s="40" t="s">
        <v>331</v>
      </c>
    </row>
    <row r="34" spans="1:5" ht="76.5">
      <c r="A34" t="s">
        <v>59</v>
      </c>
      <c r="E34" s="39" t="s">
        <v>353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354</v>
      </c>
      <c r="E4" s="26" t="s">
        <v>355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COUNTIFS(L8:L175,"=0",A8:A175,"P")+COUNTIFS(L8:L175,"",A8:A175,"P")+SUM(Q8:Q175)</f>
      </c>
    </row>
    <row r="8" spans="1:13" ht="12.75">
      <c r="A8" t="s">
        <v>44</v>
      </c>
      <c r="C8" s="28" t="s">
        <v>358</v>
      </c>
      <c r="E8" s="30" t="s">
        <v>357</v>
      </c>
      <c r="J8" s="29">
        <f>0+J9+J58+J83+J92+J97+J158</f>
      </c>
      <c s="29">
        <f>0+K9+K58+K83+K92+K97+K158</f>
      </c>
      <c s="29">
        <f>0+L9+L58+L83+L92+L97+L158</f>
      </c>
      <c s="29">
        <f>0+M9+M58+M83+M92+M97+M158</f>
      </c>
    </row>
    <row r="9" spans="1:13" ht="12.75">
      <c r="A9" t="s">
        <v>46</v>
      </c>
      <c r="C9" s="31" t="s">
        <v>47</v>
      </c>
      <c r="E9" s="33" t="s">
        <v>264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47</v>
      </c>
      <c s="34" t="s">
        <v>359</v>
      </c>
      <c s="35" t="s">
        <v>47</v>
      </c>
      <c s="6" t="s">
        <v>360</v>
      </c>
      <c s="36" t="s">
        <v>301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285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361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362</v>
      </c>
      <c s="35" t="s">
        <v>47</v>
      </c>
      <c s="6" t="s">
        <v>363</v>
      </c>
      <c s="36" t="s">
        <v>281</v>
      </c>
      <c s="37">
        <v>28.212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285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364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365</v>
      </c>
      <c s="35" t="s">
        <v>47</v>
      </c>
      <c s="6" t="s">
        <v>366</v>
      </c>
      <c s="36" t="s">
        <v>367</v>
      </c>
      <c s="37">
        <v>1297.752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285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368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369</v>
      </c>
      <c s="35" t="s">
        <v>47</v>
      </c>
      <c s="6" t="s">
        <v>370</v>
      </c>
      <c s="36" t="s">
        <v>281</v>
      </c>
      <c s="37">
        <v>35.265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285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371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70</v>
      </c>
      <c s="34" t="s">
        <v>372</v>
      </c>
      <c s="35" t="s">
        <v>47</v>
      </c>
      <c s="6" t="s">
        <v>373</v>
      </c>
      <c s="36" t="s">
        <v>367</v>
      </c>
      <c s="37">
        <v>1622.19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285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374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75</v>
      </c>
      <c s="34" t="s">
        <v>375</v>
      </c>
      <c s="35" t="s">
        <v>47</v>
      </c>
      <c s="6" t="s">
        <v>376</v>
      </c>
      <c s="36" t="s">
        <v>281</v>
      </c>
      <c s="37">
        <v>48.15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285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377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78</v>
      </c>
      <c s="34" t="s">
        <v>378</v>
      </c>
      <c s="35" t="s">
        <v>47</v>
      </c>
      <c s="6" t="s">
        <v>379</v>
      </c>
      <c s="36" t="s">
        <v>367</v>
      </c>
      <c s="37">
        <v>1926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285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380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81</v>
      </c>
      <c s="34" t="s">
        <v>381</v>
      </c>
      <c s="35" t="s">
        <v>47</v>
      </c>
      <c s="6" t="s">
        <v>382</v>
      </c>
      <c s="36" t="s">
        <v>301</v>
      </c>
      <c s="37">
        <v>300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285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361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383</v>
      </c>
      <c s="35" t="s">
        <v>47</v>
      </c>
      <c s="6" t="s">
        <v>384</v>
      </c>
      <c s="36" t="s">
        <v>281</v>
      </c>
      <c s="37">
        <v>110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285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361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87</v>
      </c>
      <c s="34" t="s">
        <v>385</v>
      </c>
      <c s="35" t="s">
        <v>47</v>
      </c>
      <c s="6" t="s">
        <v>386</v>
      </c>
      <c s="36" t="s">
        <v>281</v>
      </c>
      <c s="37">
        <v>12.4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285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361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90</v>
      </c>
      <c s="34" t="s">
        <v>387</v>
      </c>
      <c s="35" t="s">
        <v>47</v>
      </c>
      <c s="6" t="s">
        <v>388</v>
      </c>
      <c s="36" t="s">
        <v>281</v>
      </c>
      <c s="37">
        <v>8.775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285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361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93</v>
      </c>
      <c s="34" t="s">
        <v>389</v>
      </c>
      <c s="35" t="s">
        <v>47</v>
      </c>
      <c s="6" t="s">
        <v>390</v>
      </c>
      <c s="36" t="s">
        <v>281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285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361</v>
      </c>
    </row>
    <row r="57" spans="1:5" ht="12.75">
      <c r="A57" t="s">
        <v>59</v>
      </c>
      <c r="E57" s="39" t="s">
        <v>60</v>
      </c>
    </row>
    <row r="58" spans="1:13" ht="12.75">
      <c r="A58" t="s">
        <v>46</v>
      </c>
      <c r="C58" s="31" t="s">
        <v>27</v>
      </c>
      <c r="E58" s="33" t="s">
        <v>391</v>
      </c>
      <c r="J58" s="32">
        <f>0</f>
      </c>
      <c s="32">
        <f>0</f>
      </c>
      <c s="32">
        <f>0+L59+L63+L67+L71+L75+L79</f>
      </c>
      <c s="32">
        <f>0+M59+M63+M67+M71+M75+M79</f>
      </c>
    </row>
    <row r="59" spans="1:16" ht="12.75">
      <c r="A59" t="s">
        <v>49</v>
      </c>
      <c s="34" t="s">
        <v>96</v>
      </c>
      <c s="34" t="s">
        <v>392</v>
      </c>
      <c s="35" t="s">
        <v>47</v>
      </c>
      <c s="6" t="s">
        <v>393</v>
      </c>
      <c s="36" t="s">
        <v>281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285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361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100</v>
      </c>
      <c s="34" t="s">
        <v>394</v>
      </c>
      <c s="35" t="s">
        <v>47</v>
      </c>
      <c s="6" t="s">
        <v>395</v>
      </c>
      <c s="36" t="s">
        <v>301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285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361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104</v>
      </c>
      <c s="34" t="s">
        <v>396</v>
      </c>
      <c s="35" t="s">
        <v>47</v>
      </c>
      <c s="6" t="s">
        <v>397</v>
      </c>
      <c s="36" t="s">
        <v>281</v>
      </c>
      <c s="37">
        <v>2.1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285</v>
      </c>
      <c>
        <f>(M67*21)/100</f>
      </c>
      <c t="s">
        <v>27</v>
      </c>
    </row>
    <row r="68" spans="1:5" ht="12.75">
      <c r="A68" s="35" t="s">
        <v>55</v>
      </c>
      <c r="E68" s="39" t="s">
        <v>398</v>
      </c>
    </row>
    <row r="69" spans="1:5" ht="12.75">
      <c r="A69" s="35" t="s">
        <v>57</v>
      </c>
      <c r="E69" s="40" t="s">
        <v>361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108</v>
      </c>
      <c s="34" t="s">
        <v>399</v>
      </c>
      <c s="35" t="s">
        <v>47</v>
      </c>
      <c s="6" t="s">
        <v>400</v>
      </c>
      <c s="36" t="s">
        <v>401</v>
      </c>
      <c s="37">
        <v>0.189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285</v>
      </c>
      <c>
        <f>(M71*21)/100</f>
      </c>
      <c t="s">
        <v>27</v>
      </c>
    </row>
    <row r="72" spans="1:5" ht="12.75">
      <c r="A72" s="35" t="s">
        <v>55</v>
      </c>
      <c r="E72" s="39" t="s">
        <v>398</v>
      </c>
    </row>
    <row r="73" spans="1:5" ht="12.75">
      <c r="A73" s="35" t="s">
        <v>57</v>
      </c>
      <c r="E73" s="40" t="s">
        <v>402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112</v>
      </c>
      <c s="34" t="s">
        <v>403</v>
      </c>
      <c s="35" t="s">
        <v>47</v>
      </c>
      <c s="6" t="s">
        <v>404</v>
      </c>
      <c s="36" t="s">
        <v>281</v>
      </c>
      <c s="37">
        <v>0.55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285</v>
      </c>
      <c>
        <f>(M75*21)/100</f>
      </c>
      <c t="s">
        <v>27</v>
      </c>
    </row>
    <row r="76" spans="1:5" ht="12.75">
      <c r="A76" s="35" t="s">
        <v>55</v>
      </c>
      <c r="E76" s="39" t="s">
        <v>405</v>
      </c>
    </row>
    <row r="77" spans="1:5" ht="12.75">
      <c r="A77" s="35" t="s">
        <v>57</v>
      </c>
      <c r="E77" s="40" t="s">
        <v>361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116</v>
      </c>
      <c s="34" t="s">
        <v>403</v>
      </c>
      <c s="35" t="s">
        <v>90</v>
      </c>
      <c s="6" t="s">
        <v>404</v>
      </c>
      <c s="36" t="s">
        <v>281</v>
      </c>
      <c s="37">
        <v>3.85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285</v>
      </c>
      <c>
        <f>(M79*21)/100</f>
      </c>
      <c t="s">
        <v>27</v>
      </c>
    </row>
    <row r="80" spans="1:5" ht="12.75">
      <c r="A80" s="35" t="s">
        <v>55</v>
      </c>
      <c r="E80" s="39" t="s">
        <v>406</v>
      </c>
    </row>
    <row r="81" spans="1:5" ht="12.75">
      <c r="A81" s="35" t="s">
        <v>57</v>
      </c>
      <c r="E81" s="40" t="s">
        <v>361</v>
      </c>
    </row>
    <row r="82" spans="1:5" ht="12.75">
      <c r="A82" t="s">
        <v>59</v>
      </c>
      <c r="E82" s="39" t="s">
        <v>60</v>
      </c>
    </row>
    <row r="83" spans="1:13" ht="12.75">
      <c r="A83" t="s">
        <v>46</v>
      </c>
      <c r="C83" s="31" t="s">
        <v>26</v>
      </c>
      <c r="E83" s="33" t="s">
        <v>407</v>
      </c>
      <c r="J83" s="32">
        <f>0</f>
      </c>
      <c s="32">
        <f>0</f>
      </c>
      <c s="32">
        <f>0+L84+L88</f>
      </c>
      <c s="32">
        <f>0+M84+M88</f>
      </c>
    </row>
    <row r="84" spans="1:16" ht="12.75">
      <c r="A84" t="s">
        <v>49</v>
      </c>
      <c s="34" t="s">
        <v>121</v>
      </c>
      <c s="34" t="s">
        <v>408</v>
      </c>
      <c s="35" t="s">
        <v>47</v>
      </c>
      <c s="6" t="s">
        <v>409</v>
      </c>
      <c s="36" t="s">
        <v>281</v>
      </c>
      <c s="37">
        <v>28.5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285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57</v>
      </c>
      <c r="E86" s="40" t="s">
        <v>361</v>
      </c>
    </row>
    <row r="87" spans="1:5" ht="12.75">
      <c r="A87" t="s">
        <v>59</v>
      </c>
      <c r="E87" s="39" t="s">
        <v>60</v>
      </c>
    </row>
    <row r="88" spans="1:16" ht="12.75">
      <c r="A88" t="s">
        <v>49</v>
      </c>
      <c s="34" t="s">
        <v>125</v>
      </c>
      <c s="34" t="s">
        <v>410</v>
      </c>
      <c s="35" t="s">
        <v>47</v>
      </c>
      <c s="6" t="s">
        <v>411</v>
      </c>
      <c s="36" t="s">
        <v>401</v>
      </c>
      <c s="37">
        <v>2.565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285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57</v>
      </c>
      <c r="E90" s="40" t="s">
        <v>412</v>
      </c>
    </row>
    <row r="91" spans="1:5" ht="12.75">
      <c r="A91" t="s">
        <v>59</v>
      </c>
      <c r="E91" s="39" t="s">
        <v>60</v>
      </c>
    </row>
    <row r="92" spans="1:13" ht="12.75">
      <c r="A92" t="s">
        <v>46</v>
      </c>
      <c r="C92" s="31" t="s">
        <v>67</v>
      </c>
      <c r="E92" s="33" t="s">
        <v>413</v>
      </c>
      <c r="J92" s="32">
        <f>0</f>
      </c>
      <c s="32">
        <f>0</f>
      </c>
      <c s="32">
        <f>0+L93</f>
      </c>
      <c s="32">
        <f>0+M93</f>
      </c>
    </row>
    <row r="93" spans="1:16" ht="12.75">
      <c r="A93" t="s">
        <v>49</v>
      </c>
      <c s="34" t="s">
        <v>128</v>
      </c>
      <c s="34" t="s">
        <v>414</v>
      </c>
      <c s="35" t="s">
        <v>47</v>
      </c>
      <c s="6" t="s">
        <v>415</v>
      </c>
      <c s="36" t="s">
        <v>281</v>
      </c>
      <c s="37">
        <v>24.66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285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361</v>
      </c>
    </row>
    <row r="96" spans="1:5" ht="12.75">
      <c r="A96" t="s">
        <v>59</v>
      </c>
      <c r="E96" s="39" t="s">
        <v>60</v>
      </c>
    </row>
    <row r="97" spans="1:13" ht="12.75">
      <c r="A97" t="s">
        <v>46</v>
      </c>
      <c r="C97" s="31" t="s">
        <v>70</v>
      </c>
      <c r="E97" s="33" t="s">
        <v>416</v>
      </c>
      <c r="J97" s="32">
        <f>0</f>
      </c>
      <c s="32">
        <f>0</f>
      </c>
      <c s="32">
        <f>0+L98+L102+L106+L110+L114+L118+L122+L126+L130+L134+L138+L142+L146+L150+L154</f>
      </c>
      <c s="32">
        <f>0+M98+M102+M106+M110+M114+M118+M122+M126+M130+M134+M138+M142+M146+M150+M154</f>
      </c>
    </row>
    <row r="98" spans="1:16" ht="12.75">
      <c r="A98" t="s">
        <v>49</v>
      </c>
      <c s="34" t="s">
        <v>132</v>
      </c>
      <c s="34" t="s">
        <v>417</v>
      </c>
      <c s="35" t="s">
        <v>47</v>
      </c>
      <c s="6" t="s">
        <v>418</v>
      </c>
      <c s="36" t="s">
        <v>301</v>
      </c>
      <c s="37">
        <v>174.6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285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361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135</v>
      </c>
      <c s="34" t="s">
        <v>419</v>
      </c>
      <c s="35" t="s">
        <v>47</v>
      </c>
      <c s="6" t="s">
        <v>420</v>
      </c>
      <c s="36" t="s">
        <v>301</v>
      </c>
      <c s="37">
        <v>174.6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285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57</v>
      </c>
      <c r="E104" s="40" t="s">
        <v>361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139</v>
      </c>
      <c s="34" t="s">
        <v>421</v>
      </c>
      <c s="35" t="s">
        <v>47</v>
      </c>
      <c s="6" t="s">
        <v>422</v>
      </c>
      <c s="36" t="s">
        <v>301</v>
      </c>
      <c s="37">
        <v>174.6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285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57</v>
      </c>
      <c r="E108" s="40" t="s">
        <v>361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142</v>
      </c>
      <c s="34" t="s">
        <v>423</v>
      </c>
      <c s="35" t="s">
        <v>47</v>
      </c>
      <c s="6" t="s">
        <v>424</v>
      </c>
      <c s="36" t="s">
        <v>301</v>
      </c>
      <c s="37">
        <v>174.6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285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57</v>
      </c>
      <c r="E112" s="40" t="s">
        <v>361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145</v>
      </c>
      <c s="34" t="s">
        <v>425</v>
      </c>
      <c s="35" t="s">
        <v>47</v>
      </c>
      <c s="6" t="s">
        <v>426</v>
      </c>
      <c s="36" t="s">
        <v>301</v>
      </c>
      <c s="37">
        <v>174.6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285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57</v>
      </c>
      <c r="E116" s="40" t="s">
        <v>361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148</v>
      </c>
      <c s="34" t="s">
        <v>427</v>
      </c>
      <c s="35" t="s">
        <v>47</v>
      </c>
      <c s="6" t="s">
        <v>428</v>
      </c>
      <c s="36" t="s">
        <v>301</v>
      </c>
      <c s="37">
        <v>174.6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285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57</v>
      </c>
      <c r="E120" s="40" t="s">
        <v>361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152</v>
      </c>
      <c s="34" t="s">
        <v>429</v>
      </c>
      <c s="35" t="s">
        <v>47</v>
      </c>
      <c s="6" t="s">
        <v>430</v>
      </c>
      <c s="36" t="s">
        <v>281</v>
      </c>
      <c s="37">
        <v>3.4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285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57</v>
      </c>
      <c r="E124" s="40" t="s">
        <v>431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155</v>
      </c>
      <c s="34" t="s">
        <v>432</v>
      </c>
      <c s="35" t="s">
        <v>47</v>
      </c>
      <c s="6" t="s">
        <v>433</v>
      </c>
      <c s="36" t="s">
        <v>301</v>
      </c>
      <c s="37">
        <v>42.5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285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361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159</v>
      </c>
      <c s="34" t="s">
        <v>434</v>
      </c>
      <c s="35" t="s">
        <v>47</v>
      </c>
      <c s="6" t="s">
        <v>435</v>
      </c>
      <c s="36" t="s">
        <v>281</v>
      </c>
      <c s="37">
        <v>5.1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285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436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163</v>
      </c>
      <c s="34" t="s">
        <v>437</v>
      </c>
      <c s="35" t="s">
        <v>47</v>
      </c>
      <c s="6" t="s">
        <v>438</v>
      </c>
      <c s="36" t="s">
        <v>301</v>
      </c>
      <c s="37">
        <v>42.5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285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361</v>
      </c>
    </row>
    <row r="137" spans="1:5" ht="12.75">
      <c r="A137" t="s">
        <v>59</v>
      </c>
      <c r="E137" s="39" t="s">
        <v>60</v>
      </c>
    </row>
    <row r="138" spans="1:16" ht="25.5">
      <c r="A138" t="s">
        <v>49</v>
      </c>
      <c s="34" t="s">
        <v>167</v>
      </c>
      <c s="34" t="s">
        <v>97</v>
      </c>
      <c s="35" t="s">
        <v>90</v>
      </c>
      <c s="6" t="s">
        <v>439</v>
      </c>
      <c s="36" t="s">
        <v>53</v>
      </c>
      <c s="37">
        <v>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285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51</v>
      </c>
    </row>
    <row r="141" spans="1:5" ht="12.75">
      <c r="A141" t="s">
        <v>59</v>
      </c>
      <c r="E141" s="39" t="s">
        <v>51</v>
      </c>
    </row>
    <row r="142" spans="1:16" ht="12.75">
      <c r="A142" t="s">
        <v>49</v>
      </c>
      <c s="34" t="s">
        <v>171</v>
      </c>
      <c s="34" t="s">
        <v>440</v>
      </c>
      <c s="35" t="s">
        <v>47</v>
      </c>
      <c s="6" t="s">
        <v>441</v>
      </c>
      <c s="36" t="s">
        <v>442</v>
      </c>
      <c s="37">
        <v>19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285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57</v>
      </c>
      <c r="E144" s="40" t="s">
        <v>361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174</v>
      </c>
      <c s="34" t="s">
        <v>97</v>
      </c>
      <c s="35" t="s">
        <v>47</v>
      </c>
      <c s="6" t="s">
        <v>443</v>
      </c>
      <c s="36" t="s">
        <v>53</v>
      </c>
      <c s="37">
        <v>11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285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361</v>
      </c>
    </row>
    <row r="149" spans="1:5" ht="12.75">
      <c r="A149" t="s">
        <v>59</v>
      </c>
      <c r="E149" s="39" t="s">
        <v>51</v>
      </c>
    </row>
    <row r="150" spans="1:16" ht="12.75">
      <c r="A150" t="s">
        <v>49</v>
      </c>
      <c s="34" t="s">
        <v>177</v>
      </c>
      <c s="34" t="s">
        <v>444</v>
      </c>
      <c s="35" t="s">
        <v>47</v>
      </c>
      <c s="6" t="s">
        <v>445</v>
      </c>
      <c s="36" t="s">
        <v>281</v>
      </c>
      <c s="37">
        <v>1.5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285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361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180</v>
      </c>
      <c s="34" t="s">
        <v>446</v>
      </c>
      <c s="35" t="s">
        <v>47</v>
      </c>
      <c s="6" t="s">
        <v>447</v>
      </c>
      <c s="36" t="s">
        <v>301</v>
      </c>
      <c s="37">
        <v>99.54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285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361</v>
      </c>
    </row>
    <row r="157" spans="1:5" ht="12.75">
      <c r="A157" t="s">
        <v>59</v>
      </c>
      <c r="E157" s="39" t="s">
        <v>60</v>
      </c>
    </row>
    <row r="158" spans="1:13" ht="12.75">
      <c r="A158" t="s">
        <v>46</v>
      </c>
      <c r="C158" s="31" t="s">
        <v>84</v>
      </c>
      <c r="E158" s="33" t="s">
        <v>448</v>
      </c>
      <c r="J158" s="32">
        <f>0</f>
      </c>
      <c s="32">
        <f>0</f>
      </c>
      <c s="32">
        <f>0+L159+L163+L167+L171+L175</f>
      </c>
      <c s="32">
        <f>0+M159+M163+M167+M171+M175</f>
      </c>
    </row>
    <row r="159" spans="1:16" ht="12.75">
      <c r="A159" t="s">
        <v>49</v>
      </c>
      <c s="34" t="s">
        <v>183</v>
      </c>
      <c s="34" t="s">
        <v>449</v>
      </c>
      <c s="35" t="s">
        <v>47</v>
      </c>
      <c s="6" t="s">
        <v>450</v>
      </c>
      <c s="36" t="s">
        <v>53</v>
      </c>
      <c s="37">
        <v>8.5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285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361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186</v>
      </c>
      <c s="34" t="s">
        <v>451</v>
      </c>
      <c s="35" t="s">
        <v>47</v>
      </c>
      <c s="6" t="s">
        <v>452</v>
      </c>
      <c s="36" t="s">
        <v>301</v>
      </c>
      <c s="37">
        <v>19.08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285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361</v>
      </c>
    </row>
    <row r="166" spans="1:5" ht="12.75">
      <c r="A166" t="s">
        <v>59</v>
      </c>
      <c r="E166" s="39" t="s">
        <v>60</v>
      </c>
    </row>
    <row r="167" spans="1:16" ht="25.5">
      <c r="A167" t="s">
        <v>49</v>
      </c>
      <c s="34" t="s">
        <v>189</v>
      </c>
      <c s="34" t="s">
        <v>453</v>
      </c>
      <c s="35" t="s">
        <v>47</v>
      </c>
      <c s="6" t="s">
        <v>454</v>
      </c>
      <c s="36" t="s">
        <v>301</v>
      </c>
      <c s="37">
        <v>28.8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285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361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194</v>
      </c>
      <c s="34" t="s">
        <v>455</v>
      </c>
      <c s="35" t="s">
        <v>47</v>
      </c>
      <c s="6" t="s">
        <v>456</v>
      </c>
      <c s="36" t="s">
        <v>301</v>
      </c>
      <c s="37">
        <v>9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285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57</v>
      </c>
      <c r="E173" s="40" t="s">
        <v>361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198</v>
      </c>
      <c s="34" t="s">
        <v>457</v>
      </c>
      <c s="35" t="s">
        <v>47</v>
      </c>
      <c s="6" t="s">
        <v>458</v>
      </c>
      <c s="36" t="s">
        <v>53</v>
      </c>
      <c s="37">
        <v>25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285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57</v>
      </c>
      <c r="E177" s="40" t="s">
        <v>361</v>
      </c>
    </row>
    <row r="178" spans="1:5" ht="12.75">
      <c r="A178" t="s">
        <v>59</v>
      </c>
      <c r="E178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354</v>
      </c>
      <c r="E4" s="26" t="s">
        <v>355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COUNTIFS(L8:L257,"=0",A8:A257,"P")+COUNTIFS(L8:L257,"",A8:A257,"P")+SUM(Q8:Q257)</f>
      </c>
    </row>
    <row r="8" spans="1:13" ht="12.75">
      <c r="A8" t="s">
        <v>44</v>
      </c>
      <c r="C8" s="28" t="s">
        <v>461</v>
      </c>
      <c r="E8" s="30" t="s">
        <v>460</v>
      </c>
      <c r="J8" s="29">
        <f>0+J9+J58+J83+J244</f>
      </c>
      <c s="29">
        <f>0+K9+K58+K83+K244</f>
      </c>
      <c s="29">
        <f>0+L9+L58+L83+L244</f>
      </c>
      <c s="29">
        <f>0+M9+M58+M83+M244</f>
      </c>
    </row>
    <row r="9" spans="1:13" ht="12.75">
      <c r="A9" t="s">
        <v>46</v>
      </c>
      <c r="C9" s="31" t="s">
        <v>47</v>
      </c>
      <c r="E9" s="33" t="s">
        <v>264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47</v>
      </c>
      <c s="34" t="s">
        <v>359</v>
      </c>
      <c s="35" t="s">
        <v>47</v>
      </c>
      <c s="6" t="s">
        <v>360</v>
      </c>
      <c s="36" t="s">
        <v>301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285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361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362</v>
      </c>
      <c s="35" t="s">
        <v>47</v>
      </c>
      <c s="6" t="s">
        <v>363</v>
      </c>
      <c s="36" t="s">
        <v>281</v>
      </c>
      <c s="37">
        <v>28.44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285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462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365</v>
      </c>
      <c s="35" t="s">
        <v>47</v>
      </c>
      <c s="6" t="s">
        <v>366</v>
      </c>
      <c s="36" t="s">
        <v>367</v>
      </c>
      <c s="37">
        <v>1308.24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285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463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67</v>
      </c>
      <c s="34" t="s">
        <v>369</v>
      </c>
      <c s="35" t="s">
        <v>47</v>
      </c>
      <c s="6" t="s">
        <v>370</v>
      </c>
      <c s="36" t="s">
        <v>281</v>
      </c>
      <c s="37">
        <v>35.55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285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464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70</v>
      </c>
      <c s="34" t="s">
        <v>372</v>
      </c>
      <c s="35" t="s">
        <v>47</v>
      </c>
      <c s="6" t="s">
        <v>373</v>
      </c>
      <c s="36" t="s">
        <v>367</v>
      </c>
      <c s="37">
        <v>1635.3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285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465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75</v>
      </c>
      <c s="34" t="s">
        <v>375</v>
      </c>
      <c s="35" t="s">
        <v>47</v>
      </c>
      <c s="6" t="s">
        <v>376</v>
      </c>
      <c s="36" t="s">
        <v>281</v>
      </c>
      <c s="37">
        <v>35.75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285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466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78</v>
      </c>
      <c s="34" t="s">
        <v>378</v>
      </c>
      <c s="35" t="s">
        <v>47</v>
      </c>
      <c s="6" t="s">
        <v>379</v>
      </c>
      <c s="36" t="s">
        <v>367</v>
      </c>
      <c s="37">
        <v>1430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285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467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81</v>
      </c>
      <c s="34" t="s">
        <v>381</v>
      </c>
      <c s="35" t="s">
        <v>47</v>
      </c>
      <c s="6" t="s">
        <v>382</v>
      </c>
      <c s="36" t="s">
        <v>301</v>
      </c>
      <c s="37">
        <v>300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285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361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84</v>
      </c>
      <c s="34" t="s">
        <v>383</v>
      </c>
      <c s="35" t="s">
        <v>47</v>
      </c>
      <c s="6" t="s">
        <v>384</v>
      </c>
      <c s="36" t="s">
        <v>281</v>
      </c>
      <c s="37">
        <v>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285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361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87</v>
      </c>
      <c s="34" t="s">
        <v>385</v>
      </c>
      <c s="35" t="s">
        <v>47</v>
      </c>
      <c s="6" t="s">
        <v>386</v>
      </c>
      <c s="36" t="s">
        <v>281</v>
      </c>
      <c s="37">
        <v>10.26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285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468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90</v>
      </c>
      <c s="34" t="s">
        <v>387</v>
      </c>
      <c s="35" t="s">
        <v>47</v>
      </c>
      <c s="6" t="s">
        <v>388</v>
      </c>
      <c s="36" t="s">
        <v>281</v>
      </c>
      <c s="37">
        <v>8.775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285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361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93</v>
      </c>
      <c s="34" t="s">
        <v>389</v>
      </c>
      <c s="35" t="s">
        <v>47</v>
      </c>
      <c s="6" t="s">
        <v>390</v>
      </c>
      <c s="36" t="s">
        <v>281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285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361</v>
      </c>
    </row>
    <row r="57" spans="1:5" ht="12.75">
      <c r="A57" t="s">
        <v>59</v>
      </c>
      <c r="E57" s="39" t="s">
        <v>60</v>
      </c>
    </row>
    <row r="58" spans="1:13" ht="12.75">
      <c r="A58" t="s">
        <v>46</v>
      </c>
      <c r="C58" s="31" t="s">
        <v>27</v>
      </c>
      <c r="E58" s="33" t="s">
        <v>391</v>
      </c>
      <c r="J58" s="32">
        <f>0</f>
      </c>
      <c s="32">
        <f>0</f>
      </c>
      <c s="32">
        <f>0+L59+L63+L67+L71+L75+L79</f>
      </c>
      <c s="32">
        <f>0+M59+M63+M67+M71+M75+M79</f>
      </c>
    </row>
    <row r="59" spans="1:16" ht="12.75">
      <c r="A59" t="s">
        <v>49</v>
      </c>
      <c s="34" t="s">
        <v>96</v>
      </c>
      <c s="34" t="s">
        <v>392</v>
      </c>
      <c s="35" t="s">
        <v>47</v>
      </c>
      <c s="6" t="s">
        <v>393</v>
      </c>
      <c s="36" t="s">
        <v>281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285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361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100</v>
      </c>
      <c s="34" t="s">
        <v>394</v>
      </c>
      <c s="35" t="s">
        <v>47</v>
      </c>
      <c s="6" t="s">
        <v>395</v>
      </c>
      <c s="36" t="s">
        <v>301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285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361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104</v>
      </c>
      <c s="34" t="s">
        <v>396</v>
      </c>
      <c s="35" t="s">
        <v>47</v>
      </c>
      <c s="6" t="s">
        <v>397</v>
      </c>
      <c s="36" t="s">
        <v>281</v>
      </c>
      <c s="37">
        <v>1.2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285</v>
      </c>
      <c>
        <f>(M67*21)/100</f>
      </c>
      <c t="s">
        <v>27</v>
      </c>
    </row>
    <row r="68" spans="1:5" ht="12.75">
      <c r="A68" s="35" t="s">
        <v>55</v>
      </c>
      <c r="E68" s="39" t="s">
        <v>398</v>
      </c>
    </row>
    <row r="69" spans="1:5" ht="12.75">
      <c r="A69" s="35" t="s">
        <v>57</v>
      </c>
      <c r="E69" s="40" t="s">
        <v>361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108</v>
      </c>
      <c s="34" t="s">
        <v>399</v>
      </c>
      <c s="35" t="s">
        <v>47</v>
      </c>
      <c s="6" t="s">
        <v>400</v>
      </c>
      <c s="36" t="s">
        <v>401</v>
      </c>
      <c s="37">
        <v>0.108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285</v>
      </c>
      <c>
        <f>(M71*21)/100</f>
      </c>
      <c t="s">
        <v>27</v>
      </c>
    </row>
    <row r="72" spans="1:5" ht="12.75">
      <c r="A72" s="35" t="s">
        <v>55</v>
      </c>
      <c r="E72" s="39" t="s">
        <v>398</v>
      </c>
    </row>
    <row r="73" spans="1:5" ht="12.75">
      <c r="A73" s="35" t="s">
        <v>57</v>
      </c>
      <c r="E73" s="40" t="s">
        <v>469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112</v>
      </c>
      <c s="34" t="s">
        <v>403</v>
      </c>
      <c s="35" t="s">
        <v>47</v>
      </c>
      <c s="6" t="s">
        <v>470</v>
      </c>
      <c s="36" t="s">
        <v>281</v>
      </c>
      <c s="37">
        <v>0.28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285</v>
      </c>
      <c>
        <f>(M75*21)/100</f>
      </c>
      <c t="s">
        <v>27</v>
      </c>
    </row>
    <row r="76" spans="1:5" ht="12.75">
      <c r="A76" s="35" t="s">
        <v>55</v>
      </c>
      <c r="E76" s="39" t="s">
        <v>405</v>
      </c>
    </row>
    <row r="77" spans="1:5" ht="12.75">
      <c r="A77" s="35" t="s">
        <v>57</v>
      </c>
      <c r="E77" s="40" t="s">
        <v>361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116</v>
      </c>
      <c s="34" t="s">
        <v>403</v>
      </c>
      <c s="35" t="s">
        <v>90</v>
      </c>
      <c s="6" t="s">
        <v>404</v>
      </c>
      <c s="36" t="s">
        <v>281</v>
      </c>
      <c s="37">
        <v>2.35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285</v>
      </c>
      <c>
        <f>(M79*21)/100</f>
      </c>
      <c t="s">
        <v>27</v>
      </c>
    </row>
    <row r="80" spans="1:5" ht="12.75">
      <c r="A80" s="35" t="s">
        <v>55</v>
      </c>
      <c r="E80" s="39" t="s">
        <v>405</v>
      </c>
    </row>
    <row r="81" spans="1:5" ht="12.75">
      <c r="A81" s="35" t="s">
        <v>57</v>
      </c>
      <c r="E81" s="40" t="s">
        <v>361</v>
      </c>
    </row>
    <row r="82" spans="1:5" ht="12.75">
      <c r="A82" t="s">
        <v>59</v>
      </c>
      <c r="E82" s="39" t="s">
        <v>60</v>
      </c>
    </row>
    <row r="83" spans="1:13" ht="12.75">
      <c r="A83" t="s">
        <v>46</v>
      </c>
      <c r="C83" s="31" t="s">
        <v>70</v>
      </c>
      <c r="E83" s="33" t="s">
        <v>416</v>
      </c>
      <c r="J83" s="32">
        <f>0</f>
      </c>
      <c s="32">
        <f>0</f>
      </c>
      <c s="32">
        <f>0+L84+L88+L92+L96+L100+L104+L108+L112+L116+L120+L124+L128+L132+L136+L140+L144+L148+L152+L156+L160+L164+L168+L172+L176+L180+L184+L188+L192+L196+L200+L204+L208+L212+L216+L220+L224+L228+L232+L236+L240</f>
      </c>
      <c s="32">
        <f>0+M84+M88+M92+M96+M100+M104+M108+M112+M116+M120+M124+M128+M132+M136+M140+M144+M148+M152+M156+M160+M164+M168+M172+M176+M180+M184+M188+M192+M196+M200+M204+M208+M212+M216+M220+M224+M228+M232+M236+M240</f>
      </c>
    </row>
    <row r="84" spans="1:16" ht="12.75">
      <c r="A84" t="s">
        <v>49</v>
      </c>
      <c s="34" t="s">
        <v>121</v>
      </c>
      <c s="34" t="s">
        <v>417</v>
      </c>
      <c s="35" t="s">
        <v>47</v>
      </c>
      <c s="6" t="s">
        <v>418</v>
      </c>
      <c s="36" t="s">
        <v>301</v>
      </c>
      <c s="37">
        <v>143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285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12.75">
      <c r="A86" s="35" t="s">
        <v>57</v>
      </c>
      <c r="E86" s="40" t="s">
        <v>361</v>
      </c>
    </row>
    <row r="87" spans="1:5" ht="12.75">
      <c r="A87" t="s">
        <v>59</v>
      </c>
      <c r="E87" s="39" t="s">
        <v>60</v>
      </c>
    </row>
    <row r="88" spans="1:16" ht="12.75">
      <c r="A88" t="s">
        <v>49</v>
      </c>
      <c s="34" t="s">
        <v>125</v>
      </c>
      <c s="34" t="s">
        <v>419</v>
      </c>
      <c s="35" t="s">
        <v>47</v>
      </c>
      <c s="6" t="s">
        <v>420</v>
      </c>
      <c s="36" t="s">
        <v>301</v>
      </c>
      <c s="37">
        <v>143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285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57</v>
      </c>
      <c r="E90" s="40" t="s">
        <v>361</v>
      </c>
    </row>
    <row r="91" spans="1:5" ht="12.75">
      <c r="A91" t="s">
        <v>59</v>
      </c>
      <c r="E91" s="39" t="s">
        <v>60</v>
      </c>
    </row>
    <row r="92" spans="1:16" ht="12.75">
      <c r="A92" t="s">
        <v>49</v>
      </c>
      <c s="34" t="s">
        <v>128</v>
      </c>
      <c s="34" t="s">
        <v>421</v>
      </c>
      <c s="35" t="s">
        <v>47</v>
      </c>
      <c s="6" t="s">
        <v>422</v>
      </c>
      <c s="36" t="s">
        <v>301</v>
      </c>
      <c s="37">
        <v>143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285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12.75">
      <c r="A94" s="35" t="s">
        <v>57</v>
      </c>
      <c r="E94" s="40" t="s">
        <v>361</v>
      </c>
    </row>
    <row r="95" spans="1:5" ht="12.75">
      <c r="A95" t="s">
        <v>59</v>
      </c>
      <c r="E95" s="39" t="s">
        <v>60</v>
      </c>
    </row>
    <row r="96" spans="1:16" ht="12.75">
      <c r="A96" t="s">
        <v>49</v>
      </c>
      <c s="34" t="s">
        <v>132</v>
      </c>
      <c s="34" t="s">
        <v>423</v>
      </c>
      <c s="35" t="s">
        <v>47</v>
      </c>
      <c s="6" t="s">
        <v>424</v>
      </c>
      <c s="36" t="s">
        <v>301</v>
      </c>
      <c s="37">
        <v>143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285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57</v>
      </c>
      <c r="E98" s="40" t="s">
        <v>361</v>
      </c>
    </row>
    <row r="99" spans="1:5" ht="12.75">
      <c r="A99" t="s">
        <v>59</v>
      </c>
      <c r="E99" s="39" t="s">
        <v>60</v>
      </c>
    </row>
    <row r="100" spans="1:16" ht="12.75">
      <c r="A100" t="s">
        <v>49</v>
      </c>
      <c s="34" t="s">
        <v>135</v>
      </c>
      <c s="34" t="s">
        <v>425</v>
      </c>
      <c s="35" t="s">
        <v>47</v>
      </c>
      <c s="6" t="s">
        <v>426</v>
      </c>
      <c s="36" t="s">
        <v>301</v>
      </c>
      <c s="37">
        <v>143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285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57</v>
      </c>
      <c r="E102" s="40" t="s">
        <v>361</v>
      </c>
    </row>
    <row r="103" spans="1:5" ht="12.75">
      <c r="A103" t="s">
        <v>59</v>
      </c>
      <c r="E103" s="39" t="s">
        <v>60</v>
      </c>
    </row>
    <row r="104" spans="1:16" ht="12.75">
      <c r="A104" t="s">
        <v>49</v>
      </c>
      <c s="34" t="s">
        <v>139</v>
      </c>
      <c s="34" t="s">
        <v>427</v>
      </c>
      <c s="35" t="s">
        <v>47</v>
      </c>
      <c s="6" t="s">
        <v>428</v>
      </c>
      <c s="36" t="s">
        <v>301</v>
      </c>
      <c s="37">
        <v>143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285</v>
      </c>
      <c>
        <f>(M104*21)/100</f>
      </c>
      <c t="s">
        <v>27</v>
      </c>
    </row>
    <row r="105" spans="1:5" ht="12.75">
      <c r="A105" s="35" t="s">
        <v>55</v>
      </c>
      <c r="E105" s="39" t="s">
        <v>51</v>
      </c>
    </row>
    <row r="106" spans="1:5" ht="12.75">
      <c r="A106" s="35" t="s">
        <v>57</v>
      </c>
      <c r="E106" s="40" t="s">
        <v>361</v>
      </c>
    </row>
    <row r="107" spans="1:5" ht="12.75">
      <c r="A107" t="s">
        <v>59</v>
      </c>
      <c r="E107" s="39" t="s">
        <v>60</v>
      </c>
    </row>
    <row r="108" spans="1:16" ht="12.75">
      <c r="A108" t="s">
        <v>49</v>
      </c>
      <c s="34" t="s">
        <v>142</v>
      </c>
      <c s="34" t="s">
        <v>429</v>
      </c>
      <c s="35" t="s">
        <v>47</v>
      </c>
      <c s="6" t="s">
        <v>430</v>
      </c>
      <c s="36" t="s">
        <v>281</v>
      </c>
      <c s="37">
        <v>5.6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285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2.75">
      <c r="A110" s="35" t="s">
        <v>57</v>
      </c>
      <c r="E110" s="40" t="s">
        <v>471</v>
      </c>
    </row>
    <row r="111" spans="1:5" ht="12.75">
      <c r="A111" t="s">
        <v>59</v>
      </c>
      <c r="E111" s="39" t="s">
        <v>60</v>
      </c>
    </row>
    <row r="112" spans="1:16" ht="12.75">
      <c r="A112" t="s">
        <v>49</v>
      </c>
      <c s="34" t="s">
        <v>145</v>
      </c>
      <c s="34" t="s">
        <v>432</v>
      </c>
      <c s="35" t="s">
        <v>47</v>
      </c>
      <c s="6" t="s">
        <v>433</v>
      </c>
      <c s="36" t="s">
        <v>301</v>
      </c>
      <c s="37">
        <v>70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285</v>
      </c>
      <c>
        <f>(M112*21)/100</f>
      </c>
      <c t="s">
        <v>27</v>
      </c>
    </row>
    <row r="113" spans="1:5" ht="12.75">
      <c r="A113" s="35" t="s">
        <v>55</v>
      </c>
      <c r="E113" s="39" t="s">
        <v>51</v>
      </c>
    </row>
    <row r="114" spans="1:5" ht="12.75">
      <c r="A114" s="35" t="s">
        <v>57</v>
      </c>
      <c r="E114" s="40" t="s">
        <v>361</v>
      </c>
    </row>
    <row r="115" spans="1:5" ht="12.75">
      <c r="A115" t="s">
        <v>59</v>
      </c>
      <c r="E115" s="39" t="s">
        <v>60</v>
      </c>
    </row>
    <row r="116" spans="1:16" ht="12.75">
      <c r="A116" t="s">
        <v>49</v>
      </c>
      <c s="34" t="s">
        <v>148</v>
      </c>
      <c s="34" t="s">
        <v>434</v>
      </c>
      <c s="35" t="s">
        <v>47</v>
      </c>
      <c s="6" t="s">
        <v>435</v>
      </c>
      <c s="36" t="s">
        <v>281</v>
      </c>
      <c s="37">
        <v>8.4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285</v>
      </c>
      <c>
        <f>(M116*21)/100</f>
      </c>
      <c t="s">
        <v>27</v>
      </c>
    </row>
    <row r="117" spans="1:5" ht="12.75">
      <c r="A117" s="35" t="s">
        <v>55</v>
      </c>
      <c r="E117" s="39" t="s">
        <v>51</v>
      </c>
    </row>
    <row r="118" spans="1:5" ht="12.75">
      <c r="A118" s="35" t="s">
        <v>57</v>
      </c>
      <c r="E118" s="40" t="s">
        <v>472</v>
      </c>
    </row>
    <row r="119" spans="1:5" ht="12.75">
      <c r="A119" t="s">
        <v>59</v>
      </c>
      <c r="E119" s="39" t="s">
        <v>60</v>
      </c>
    </row>
    <row r="120" spans="1:16" ht="12.75">
      <c r="A120" t="s">
        <v>49</v>
      </c>
      <c s="34" t="s">
        <v>152</v>
      </c>
      <c s="34" t="s">
        <v>437</v>
      </c>
      <c s="35" t="s">
        <v>47</v>
      </c>
      <c s="6" t="s">
        <v>438</v>
      </c>
      <c s="36" t="s">
        <v>301</v>
      </c>
      <c s="37">
        <v>70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285</v>
      </c>
      <c>
        <f>(M120*21)/100</f>
      </c>
      <c t="s">
        <v>27</v>
      </c>
    </row>
    <row r="121" spans="1:5" ht="12.75">
      <c r="A121" s="35" t="s">
        <v>55</v>
      </c>
      <c r="E121" s="39" t="s">
        <v>51</v>
      </c>
    </row>
    <row r="122" spans="1:5" ht="12.75">
      <c r="A122" s="35" t="s">
        <v>57</v>
      </c>
      <c r="E122" s="40" t="s">
        <v>361</v>
      </c>
    </row>
    <row r="123" spans="1:5" ht="12.75">
      <c r="A123" t="s">
        <v>59</v>
      </c>
      <c r="E123" s="39" t="s">
        <v>60</v>
      </c>
    </row>
    <row r="124" spans="1:16" ht="25.5">
      <c r="A124" t="s">
        <v>49</v>
      </c>
      <c s="34" t="s">
        <v>155</v>
      </c>
      <c s="34" t="s">
        <v>473</v>
      </c>
      <c s="35" t="s">
        <v>47</v>
      </c>
      <c s="6" t="s">
        <v>474</v>
      </c>
      <c s="36" t="s">
        <v>401</v>
      </c>
      <c s="37">
        <v>711.297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285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361</v>
      </c>
    </row>
    <row r="127" spans="1:5" ht="12.75">
      <c r="A127" t="s">
        <v>59</v>
      </c>
      <c r="E127" s="39" t="s">
        <v>60</v>
      </c>
    </row>
    <row r="128" spans="1:16" ht="25.5">
      <c r="A128" t="s">
        <v>49</v>
      </c>
      <c s="34" t="s">
        <v>159</v>
      </c>
      <c s="34" t="s">
        <v>475</v>
      </c>
      <c s="35" t="s">
        <v>47</v>
      </c>
      <c s="6" t="s">
        <v>476</v>
      </c>
      <c s="36" t="s">
        <v>401</v>
      </c>
      <c s="37">
        <v>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285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361</v>
      </c>
    </row>
    <row r="131" spans="1:5" ht="12.75">
      <c r="A131" t="s">
        <v>59</v>
      </c>
      <c r="E131" s="39" t="s">
        <v>60</v>
      </c>
    </row>
    <row r="132" spans="1:16" ht="12.75">
      <c r="A132" t="s">
        <v>49</v>
      </c>
      <c s="34" t="s">
        <v>163</v>
      </c>
      <c s="34" t="s">
        <v>477</v>
      </c>
      <c s="35" t="s">
        <v>90</v>
      </c>
      <c s="6" t="s">
        <v>478</v>
      </c>
      <c s="36" t="s">
        <v>276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285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51</v>
      </c>
    </row>
    <row r="135" spans="1:5" ht="12.75">
      <c r="A135" t="s">
        <v>59</v>
      </c>
      <c r="E135" s="39" t="s">
        <v>60</v>
      </c>
    </row>
    <row r="136" spans="1:16" ht="12.75">
      <c r="A136" t="s">
        <v>49</v>
      </c>
      <c s="34" t="s">
        <v>167</v>
      </c>
      <c s="34" t="s">
        <v>479</v>
      </c>
      <c s="35" t="s">
        <v>47</v>
      </c>
      <c s="6" t="s">
        <v>480</v>
      </c>
      <c s="36" t="s">
        <v>276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285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51</v>
      </c>
    </row>
    <row r="139" spans="1:5" ht="12.75">
      <c r="A139" t="s">
        <v>59</v>
      </c>
      <c r="E139" s="39" t="s">
        <v>60</v>
      </c>
    </row>
    <row r="140" spans="1:16" ht="12.75">
      <c r="A140" t="s">
        <v>49</v>
      </c>
      <c s="34" t="s">
        <v>171</v>
      </c>
      <c s="34" t="s">
        <v>481</v>
      </c>
      <c s="35" t="s">
        <v>90</v>
      </c>
      <c s="6" t="s">
        <v>482</v>
      </c>
      <c s="36" t="s">
        <v>301</v>
      </c>
      <c s="37">
        <v>108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285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361</v>
      </c>
    </row>
    <row r="143" spans="1:5" ht="12.75">
      <c r="A143" t="s">
        <v>59</v>
      </c>
      <c r="E143" s="39" t="s">
        <v>60</v>
      </c>
    </row>
    <row r="144" spans="1:16" ht="12.75">
      <c r="A144" t="s">
        <v>49</v>
      </c>
      <c s="34" t="s">
        <v>174</v>
      </c>
      <c s="34" t="s">
        <v>483</v>
      </c>
      <c s="35" t="s">
        <v>47</v>
      </c>
      <c s="6" t="s">
        <v>484</v>
      </c>
      <c s="36" t="s">
        <v>281</v>
      </c>
      <c s="37">
        <v>72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285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361</v>
      </c>
    </row>
    <row r="147" spans="1:5" ht="12.75">
      <c r="A147" t="s">
        <v>59</v>
      </c>
      <c r="E147" s="39" t="s">
        <v>60</v>
      </c>
    </row>
    <row r="148" spans="1:16" ht="25.5">
      <c r="A148" t="s">
        <v>49</v>
      </c>
      <c s="34" t="s">
        <v>177</v>
      </c>
      <c s="34" t="s">
        <v>97</v>
      </c>
      <c s="35" t="s">
        <v>47</v>
      </c>
      <c s="6" t="s">
        <v>485</v>
      </c>
      <c s="36" t="s">
        <v>53</v>
      </c>
      <c s="37">
        <v>36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285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361</v>
      </c>
    </row>
    <row r="151" spans="1:5" ht="12.75">
      <c r="A151" t="s">
        <v>59</v>
      </c>
      <c r="E151" s="39" t="s">
        <v>51</v>
      </c>
    </row>
    <row r="152" spans="1:16" ht="12.75">
      <c r="A152" t="s">
        <v>49</v>
      </c>
      <c s="34" t="s">
        <v>180</v>
      </c>
      <c s="34" t="s">
        <v>486</v>
      </c>
      <c s="35" t="s">
        <v>90</v>
      </c>
      <c s="6" t="s">
        <v>487</v>
      </c>
      <c s="36" t="s">
        <v>66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285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361</v>
      </c>
    </row>
    <row r="155" spans="1:5" ht="12.75">
      <c r="A155" t="s">
        <v>59</v>
      </c>
      <c r="E155" s="39" t="s">
        <v>60</v>
      </c>
    </row>
    <row r="156" spans="1:16" ht="12.75">
      <c r="A156" t="s">
        <v>49</v>
      </c>
      <c s="34" t="s">
        <v>183</v>
      </c>
      <c s="34" t="s">
        <v>488</v>
      </c>
      <c s="35" t="s">
        <v>47</v>
      </c>
      <c s="6" t="s">
        <v>489</v>
      </c>
      <c s="36" t="s">
        <v>53</v>
      </c>
      <c s="37">
        <v>36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285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361</v>
      </c>
    </row>
    <row r="159" spans="1:5" ht="12.75">
      <c r="A159" t="s">
        <v>59</v>
      </c>
      <c r="E159" s="39" t="s">
        <v>60</v>
      </c>
    </row>
    <row r="160" spans="1:16" ht="12.75">
      <c r="A160" t="s">
        <v>49</v>
      </c>
      <c s="34" t="s">
        <v>186</v>
      </c>
      <c s="34" t="s">
        <v>490</v>
      </c>
      <c s="35" t="s">
        <v>90</v>
      </c>
      <c s="6" t="s">
        <v>491</v>
      </c>
      <c s="36" t="s">
        <v>53</v>
      </c>
      <c s="37">
        <v>72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285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361</v>
      </c>
    </row>
    <row r="163" spans="1:5" ht="12.75">
      <c r="A163" t="s">
        <v>59</v>
      </c>
      <c r="E163" s="39" t="s">
        <v>60</v>
      </c>
    </row>
    <row r="164" spans="1:16" ht="12.75">
      <c r="A164" t="s">
        <v>49</v>
      </c>
      <c s="34" t="s">
        <v>189</v>
      </c>
      <c s="34" t="s">
        <v>492</v>
      </c>
      <c s="35" t="s">
        <v>47</v>
      </c>
      <c s="6" t="s">
        <v>493</v>
      </c>
      <c s="36" t="s">
        <v>281</v>
      </c>
      <c s="37">
        <v>72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285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361</v>
      </c>
    </row>
    <row r="167" spans="1:5" ht="12.75">
      <c r="A167" t="s">
        <v>59</v>
      </c>
      <c r="E167" s="39" t="s">
        <v>60</v>
      </c>
    </row>
    <row r="168" spans="1:16" ht="25.5">
      <c r="A168" t="s">
        <v>49</v>
      </c>
      <c s="34" t="s">
        <v>194</v>
      </c>
      <c s="34" t="s">
        <v>494</v>
      </c>
      <c s="35" t="s">
        <v>90</v>
      </c>
      <c s="6" t="s">
        <v>495</v>
      </c>
      <c s="36" t="s">
        <v>53</v>
      </c>
      <c s="37">
        <v>205.7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285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361</v>
      </c>
    </row>
    <row r="171" spans="1:5" ht="12.75">
      <c r="A171" t="s">
        <v>59</v>
      </c>
      <c r="E171" s="39" t="s">
        <v>60</v>
      </c>
    </row>
    <row r="172" spans="1:16" ht="12.75">
      <c r="A172" t="s">
        <v>49</v>
      </c>
      <c s="34" t="s">
        <v>198</v>
      </c>
      <c s="34" t="s">
        <v>496</v>
      </c>
      <c s="35" t="s">
        <v>47</v>
      </c>
      <c s="6" t="s">
        <v>497</v>
      </c>
      <c s="36" t="s">
        <v>281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285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361</v>
      </c>
    </row>
    <row r="175" spans="1:5" ht="12.75">
      <c r="A175" t="s">
        <v>59</v>
      </c>
      <c r="E175" s="39" t="s">
        <v>60</v>
      </c>
    </row>
    <row r="176" spans="1:16" ht="12.75">
      <c r="A176" t="s">
        <v>49</v>
      </c>
      <c s="34" t="s">
        <v>201</v>
      </c>
      <c s="34" t="s">
        <v>483</v>
      </c>
      <c s="35" t="s">
        <v>90</v>
      </c>
      <c s="6" t="s">
        <v>484</v>
      </c>
      <c s="36" t="s">
        <v>281</v>
      </c>
      <c s="37">
        <v>90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285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498</v>
      </c>
    </row>
    <row r="179" spans="1:5" ht="12.75">
      <c r="A179" t="s">
        <v>59</v>
      </c>
      <c r="E179" s="39" t="s">
        <v>60</v>
      </c>
    </row>
    <row r="180" spans="1:16" ht="12.75">
      <c r="A180" t="s">
        <v>49</v>
      </c>
      <c s="34" t="s">
        <v>204</v>
      </c>
      <c s="34" t="s">
        <v>444</v>
      </c>
      <c s="35" t="s">
        <v>47</v>
      </c>
      <c s="6" t="s">
        <v>445</v>
      </c>
      <c s="36" t="s">
        <v>281</v>
      </c>
      <c s="37">
        <v>9.248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285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57</v>
      </c>
      <c r="E182" s="40" t="s">
        <v>499</v>
      </c>
    </row>
    <row r="183" spans="1:5" ht="12.75">
      <c r="A183" t="s">
        <v>59</v>
      </c>
      <c r="E183" s="39" t="s">
        <v>60</v>
      </c>
    </row>
    <row r="184" spans="1:16" ht="12.75">
      <c r="A184" t="s">
        <v>49</v>
      </c>
      <c s="34" t="s">
        <v>207</v>
      </c>
      <c s="34" t="s">
        <v>492</v>
      </c>
      <c s="35" t="s">
        <v>90</v>
      </c>
      <c s="6" t="s">
        <v>493</v>
      </c>
      <c s="36" t="s">
        <v>281</v>
      </c>
      <c s="37">
        <v>90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285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498</v>
      </c>
    </row>
    <row r="187" spans="1:5" ht="12.75">
      <c r="A187" t="s">
        <v>59</v>
      </c>
      <c r="E187" s="39" t="s">
        <v>60</v>
      </c>
    </row>
    <row r="188" spans="1:16" ht="25.5">
      <c r="A188" t="s">
        <v>49</v>
      </c>
      <c s="34" t="s">
        <v>210</v>
      </c>
      <c s="34" t="s">
        <v>500</v>
      </c>
      <c s="35" t="s">
        <v>47</v>
      </c>
      <c s="6" t="s">
        <v>501</v>
      </c>
      <c s="36" t="s">
        <v>66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285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238</v>
      </c>
    </row>
    <row r="191" spans="1:5" ht="12.75">
      <c r="A191" t="s">
        <v>59</v>
      </c>
      <c r="E191" s="39" t="s">
        <v>60</v>
      </c>
    </row>
    <row r="192" spans="1:16" ht="25.5">
      <c r="A192" t="s">
        <v>49</v>
      </c>
      <c s="34" t="s">
        <v>213</v>
      </c>
      <c s="34" t="s">
        <v>494</v>
      </c>
      <c s="35" t="s">
        <v>47</v>
      </c>
      <c s="6" t="s">
        <v>495</v>
      </c>
      <c s="36" t="s">
        <v>53</v>
      </c>
      <c s="37">
        <v>36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285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57</v>
      </c>
      <c r="E194" s="40" t="s">
        <v>180</v>
      </c>
    </row>
    <row r="195" spans="1:5" ht="12.75">
      <c r="A195" t="s">
        <v>59</v>
      </c>
      <c r="E195" s="39" t="s">
        <v>60</v>
      </c>
    </row>
    <row r="196" spans="1:16" ht="12.75">
      <c r="A196" t="s">
        <v>49</v>
      </c>
      <c s="34" t="s">
        <v>217</v>
      </c>
      <c s="34" t="s">
        <v>502</v>
      </c>
      <c s="35" t="s">
        <v>47</v>
      </c>
      <c s="6" t="s">
        <v>503</v>
      </c>
      <c s="36" t="s">
        <v>504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285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12.75">
      <c r="A198" s="35" t="s">
        <v>57</v>
      </c>
      <c r="E198" s="40" t="s">
        <v>51</v>
      </c>
    </row>
    <row r="199" spans="1:5" ht="12.75">
      <c r="A199" t="s">
        <v>59</v>
      </c>
      <c r="E199" s="39" t="s">
        <v>60</v>
      </c>
    </row>
    <row r="200" spans="1:16" ht="12.75">
      <c r="A200" t="s">
        <v>49</v>
      </c>
      <c s="34" t="s">
        <v>220</v>
      </c>
      <c s="34" t="s">
        <v>481</v>
      </c>
      <c s="35" t="s">
        <v>47</v>
      </c>
      <c s="6" t="s">
        <v>482</v>
      </c>
      <c s="36" t="s">
        <v>301</v>
      </c>
      <c s="37">
        <v>216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285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57</v>
      </c>
      <c r="E202" s="40" t="s">
        <v>505</v>
      </c>
    </row>
    <row r="203" spans="1:5" ht="12.75">
      <c r="A203" t="s">
        <v>59</v>
      </c>
      <c r="E203" s="39" t="s">
        <v>60</v>
      </c>
    </row>
    <row r="204" spans="1:16" ht="12.75">
      <c r="A204" t="s">
        <v>49</v>
      </c>
      <c s="34" t="s">
        <v>223</v>
      </c>
      <c s="34" t="s">
        <v>486</v>
      </c>
      <c s="35" t="s">
        <v>47</v>
      </c>
      <c s="6" t="s">
        <v>487</v>
      </c>
      <c s="36" t="s">
        <v>66</v>
      </c>
      <c s="37">
        <v>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285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57</v>
      </c>
      <c r="E206" s="40" t="s">
        <v>51</v>
      </c>
    </row>
    <row r="207" spans="1:5" ht="12.75">
      <c r="A207" t="s">
        <v>59</v>
      </c>
      <c r="E207" s="39" t="s">
        <v>60</v>
      </c>
    </row>
    <row r="208" spans="1:16" ht="25.5">
      <c r="A208" t="s">
        <v>49</v>
      </c>
      <c s="34" t="s">
        <v>226</v>
      </c>
      <c s="34" t="s">
        <v>506</v>
      </c>
      <c s="35" t="s">
        <v>47</v>
      </c>
      <c s="6" t="s">
        <v>507</v>
      </c>
      <c s="36" t="s">
        <v>53</v>
      </c>
      <c s="37">
        <v>208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285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12.75">
      <c r="A210" s="35" t="s">
        <v>57</v>
      </c>
      <c r="E210" s="40" t="s">
        <v>508</v>
      </c>
    </row>
    <row r="211" spans="1:5" ht="12.75">
      <c r="A211" t="s">
        <v>59</v>
      </c>
      <c r="E211" s="39" t="s">
        <v>60</v>
      </c>
    </row>
    <row r="212" spans="1:16" ht="12.75">
      <c r="A212" t="s">
        <v>49</v>
      </c>
      <c s="34" t="s">
        <v>229</v>
      </c>
      <c s="34" t="s">
        <v>488</v>
      </c>
      <c s="35" t="s">
        <v>90</v>
      </c>
      <c s="6" t="s">
        <v>489</v>
      </c>
      <c s="36" t="s">
        <v>53</v>
      </c>
      <c s="37">
        <v>136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285</v>
      </c>
      <c>
        <f>(M212*21)/100</f>
      </c>
      <c t="s">
        <v>27</v>
      </c>
    </row>
    <row r="213" spans="1:5" ht="12.75">
      <c r="A213" s="35" t="s">
        <v>55</v>
      </c>
      <c r="E213" s="39" t="s">
        <v>51</v>
      </c>
    </row>
    <row r="214" spans="1:5" ht="12.75">
      <c r="A214" s="35" t="s">
        <v>57</v>
      </c>
      <c r="E214" s="40" t="s">
        <v>509</v>
      </c>
    </row>
    <row r="215" spans="1:5" ht="12.75">
      <c r="A215" t="s">
        <v>59</v>
      </c>
      <c r="E215" s="39" t="s">
        <v>60</v>
      </c>
    </row>
    <row r="216" spans="1:16" ht="12.75">
      <c r="A216" t="s">
        <v>49</v>
      </c>
      <c s="34" t="s">
        <v>232</v>
      </c>
      <c s="34" t="s">
        <v>490</v>
      </c>
      <c s="35" t="s">
        <v>47</v>
      </c>
      <c s="6" t="s">
        <v>491</v>
      </c>
      <c s="36" t="s">
        <v>301</v>
      </c>
      <c s="37">
        <v>24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285</v>
      </c>
      <c>
        <f>(M216*21)/100</f>
      </c>
      <c t="s">
        <v>27</v>
      </c>
    </row>
    <row r="217" spans="1:5" ht="12.75">
      <c r="A217" s="35" t="s">
        <v>55</v>
      </c>
      <c r="E217" s="39" t="s">
        <v>51</v>
      </c>
    </row>
    <row r="218" spans="1:5" ht="12.75">
      <c r="A218" s="35" t="s">
        <v>57</v>
      </c>
      <c r="E218" s="40" t="s">
        <v>510</v>
      </c>
    </row>
    <row r="219" spans="1:5" ht="12.75">
      <c r="A219" t="s">
        <v>59</v>
      </c>
      <c r="E219" s="39" t="s">
        <v>60</v>
      </c>
    </row>
    <row r="220" spans="1:16" ht="25.5">
      <c r="A220" t="s">
        <v>49</v>
      </c>
      <c s="34" t="s">
        <v>235</v>
      </c>
      <c s="34" t="s">
        <v>511</v>
      </c>
      <c s="35" t="s">
        <v>47</v>
      </c>
      <c s="6" t="s">
        <v>474</v>
      </c>
      <c s="36" t="s">
        <v>401</v>
      </c>
      <c s="37">
        <v>171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285</v>
      </c>
      <c>
        <f>(M220*21)/100</f>
      </c>
      <c t="s">
        <v>27</v>
      </c>
    </row>
    <row r="221" spans="1:5" ht="12.75">
      <c r="A221" s="35" t="s">
        <v>55</v>
      </c>
      <c r="E221" s="39" t="s">
        <v>51</v>
      </c>
    </row>
    <row r="222" spans="1:5" ht="12.75">
      <c r="A222" s="35" t="s">
        <v>57</v>
      </c>
      <c r="E222" s="40" t="s">
        <v>512</v>
      </c>
    </row>
    <row r="223" spans="1:5" ht="12.75">
      <c r="A223" t="s">
        <v>59</v>
      </c>
      <c r="E223" s="39" t="s">
        <v>60</v>
      </c>
    </row>
    <row r="224" spans="1:16" ht="25.5">
      <c r="A224" t="s">
        <v>49</v>
      </c>
      <c s="34" t="s">
        <v>238</v>
      </c>
      <c s="34" t="s">
        <v>513</v>
      </c>
      <c s="35" t="s">
        <v>47</v>
      </c>
      <c s="6" t="s">
        <v>476</v>
      </c>
      <c s="36" t="s">
        <v>401</v>
      </c>
      <c s="37">
        <v>4.59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285</v>
      </c>
      <c>
        <f>(M224*21)/100</f>
      </c>
      <c t="s">
        <v>27</v>
      </c>
    </row>
    <row r="225" spans="1:5" ht="12.75">
      <c r="A225" s="35" t="s">
        <v>55</v>
      </c>
      <c r="E225" s="39" t="s">
        <v>51</v>
      </c>
    </row>
    <row r="226" spans="1:5" ht="12.75">
      <c r="A226" s="35" t="s">
        <v>57</v>
      </c>
      <c r="E226" s="40" t="s">
        <v>514</v>
      </c>
    </row>
    <row r="227" spans="1:5" ht="12.75">
      <c r="A227" t="s">
        <v>59</v>
      </c>
      <c r="E227" s="39" t="s">
        <v>60</v>
      </c>
    </row>
    <row r="228" spans="1:16" ht="12.75">
      <c r="A228" t="s">
        <v>49</v>
      </c>
      <c s="34" t="s">
        <v>241</v>
      </c>
      <c s="34" t="s">
        <v>477</v>
      </c>
      <c s="35" t="s">
        <v>47</v>
      </c>
      <c s="6" t="s">
        <v>478</v>
      </c>
      <c s="36" t="s">
        <v>276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285</v>
      </c>
      <c>
        <f>(M228*21)/100</f>
      </c>
      <c t="s">
        <v>27</v>
      </c>
    </row>
    <row r="229" spans="1:5" ht="12.75">
      <c r="A229" s="35" t="s">
        <v>55</v>
      </c>
      <c r="E229" s="39" t="s">
        <v>51</v>
      </c>
    </row>
    <row r="230" spans="1:5" ht="12.75">
      <c r="A230" s="35" t="s">
        <v>57</v>
      </c>
      <c r="E230" s="40" t="s">
        <v>51</v>
      </c>
    </row>
    <row r="231" spans="1:5" ht="12.75">
      <c r="A231" t="s">
        <v>59</v>
      </c>
      <c r="E231" s="39" t="s">
        <v>60</v>
      </c>
    </row>
    <row r="232" spans="1:16" ht="12.75">
      <c r="A232" t="s">
        <v>49</v>
      </c>
      <c s="34" t="s">
        <v>244</v>
      </c>
      <c s="34" t="s">
        <v>479</v>
      </c>
      <c s="35" t="s">
        <v>90</v>
      </c>
      <c s="6" t="s">
        <v>480</v>
      </c>
      <c s="36" t="s">
        <v>276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285</v>
      </c>
      <c>
        <f>(M232*21)/100</f>
      </c>
      <c t="s">
        <v>27</v>
      </c>
    </row>
    <row r="233" spans="1:5" ht="12.75">
      <c r="A233" s="35" t="s">
        <v>55</v>
      </c>
      <c r="E233" s="39" t="s">
        <v>51</v>
      </c>
    </row>
    <row r="234" spans="1:5" ht="12.75">
      <c r="A234" s="35" t="s">
        <v>57</v>
      </c>
      <c r="E234" s="40" t="s">
        <v>51</v>
      </c>
    </row>
    <row r="235" spans="1:5" ht="12.75">
      <c r="A235" t="s">
        <v>59</v>
      </c>
      <c r="E235" s="39" t="s">
        <v>60</v>
      </c>
    </row>
    <row r="236" spans="1:16" ht="12.75">
      <c r="A236" t="s">
        <v>49</v>
      </c>
      <c s="34" t="s">
        <v>247</v>
      </c>
      <c s="34" t="s">
        <v>515</v>
      </c>
      <c s="35" t="s">
        <v>47</v>
      </c>
      <c s="6" t="s">
        <v>516</v>
      </c>
      <c s="36" t="s">
        <v>517</v>
      </c>
      <c s="37">
        <v>1800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285</v>
      </c>
      <c>
        <f>(M236*21)/100</f>
      </c>
      <c t="s">
        <v>27</v>
      </c>
    </row>
    <row r="237" spans="1:5" ht="12.75">
      <c r="A237" s="35" t="s">
        <v>55</v>
      </c>
      <c r="E237" s="39" t="s">
        <v>51</v>
      </c>
    </row>
    <row r="238" spans="1:5" ht="12.75">
      <c r="A238" s="35" t="s">
        <v>57</v>
      </c>
      <c r="E238" s="40" t="s">
        <v>518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250</v>
      </c>
      <c s="34" t="s">
        <v>101</v>
      </c>
      <c s="35" t="s">
        <v>47</v>
      </c>
      <c s="6" t="s">
        <v>443</v>
      </c>
      <c s="36" t="s">
        <v>53</v>
      </c>
      <c s="37">
        <v>9.5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329</v>
      </c>
      <c>
        <f>(M240*21)/100</f>
      </c>
      <c t="s">
        <v>27</v>
      </c>
    </row>
    <row r="241" spans="1:5" ht="12.75">
      <c r="A241" s="35" t="s">
        <v>55</v>
      </c>
      <c r="E241" s="39" t="s">
        <v>51</v>
      </c>
    </row>
    <row r="242" spans="1:5" ht="12.75">
      <c r="A242" s="35" t="s">
        <v>57</v>
      </c>
      <c r="E242" s="40" t="s">
        <v>519</v>
      </c>
    </row>
    <row r="243" spans="1:5" ht="12.75">
      <c r="A243" t="s">
        <v>59</v>
      </c>
      <c r="E243" s="39" t="s">
        <v>51</v>
      </c>
    </row>
    <row r="244" spans="1:13" ht="12.75">
      <c r="A244" t="s">
        <v>46</v>
      </c>
      <c r="C244" s="31" t="s">
        <v>84</v>
      </c>
      <c r="E244" s="33" t="s">
        <v>448</v>
      </c>
      <c r="J244" s="32">
        <f>0</f>
      </c>
      <c s="32">
        <f>0</f>
      </c>
      <c s="32">
        <f>0+L245+L249+L253+L257</f>
      </c>
      <c s="32">
        <f>0+M245+M249+M253+M257</f>
      </c>
    </row>
    <row r="245" spans="1:16" ht="12.75">
      <c r="A245" t="s">
        <v>49</v>
      </c>
      <c s="34" t="s">
        <v>254</v>
      </c>
      <c s="34" t="s">
        <v>520</v>
      </c>
      <c s="35" t="s">
        <v>47</v>
      </c>
      <c s="6" t="s">
        <v>521</v>
      </c>
      <c s="36" t="s">
        <v>301</v>
      </c>
      <c s="37">
        <v>19.7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285</v>
      </c>
      <c>
        <f>(M245*21)/100</f>
      </c>
      <c t="s">
        <v>27</v>
      </c>
    </row>
    <row r="246" spans="1:5" ht="12.75">
      <c r="A246" s="35" t="s">
        <v>55</v>
      </c>
      <c r="E246" s="39" t="s">
        <v>51</v>
      </c>
    </row>
    <row r="247" spans="1:5" ht="12.75">
      <c r="A247" s="35" t="s">
        <v>57</v>
      </c>
      <c r="E247" s="40" t="s">
        <v>361</v>
      </c>
    </row>
    <row r="248" spans="1:5" ht="12.75">
      <c r="A248" t="s">
        <v>59</v>
      </c>
      <c r="E248" s="39" t="s">
        <v>60</v>
      </c>
    </row>
    <row r="249" spans="1:16" ht="25.5">
      <c r="A249" t="s">
        <v>49</v>
      </c>
      <c s="34" t="s">
        <v>257</v>
      </c>
      <c s="34" t="s">
        <v>453</v>
      </c>
      <c s="35" t="s">
        <v>47</v>
      </c>
      <c s="6" t="s">
        <v>454</v>
      </c>
      <c s="36" t="s">
        <v>301</v>
      </c>
      <c s="37">
        <v>19.7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285</v>
      </c>
      <c>
        <f>(M249*21)/100</f>
      </c>
      <c t="s">
        <v>27</v>
      </c>
    </row>
    <row r="250" spans="1:5" ht="12.75">
      <c r="A250" s="35" t="s">
        <v>55</v>
      </c>
      <c r="E250" s="39" t="s">
        <v>51</v>
      </c>
    </row>
    <row r="251" spans="1:5" ht="12.75">
      <c r="A251" s="35" t="s">
        <v>57</v>
      </c>
      <c r="E251" s="40" t="s">
        <v>361</v>
      </c>
    </row>
    <row r="252" spans="1:5" ht="12.75">
      <c r="A252" t="s">
        <v>59</v>
      </c>
      <c r="E252" s="39" t="s">
        <v>60</v>
      </c>
    </row>
    <row r="253" spans="1:16" ht="12.75">
      <c r="A253" t="s">
        <v>49</v>
      </c>
      <c s="34" t="s">
        <v>260</v>
      </c>
      <c s="34" t="s">
        <v>455</v>
      </c>
      <c s="35" t="s">
        <v>47</v>
      </c>
      <c s="6" t="s">
        <v>456</v>
      </c>
      <c s="36" t="s">
        <v>301</v>
      </c>
      <c s="37">
        <v>9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285</v>
      </c>
      <c>
        <f>(M253*21)/100</f>
      </c>
      <c t="s">
        <v>27</v>
      </c>
    </row>
    <row r="254" spans="1:5" ht="12.75">
      <c r="A254" s="35" t="s">
        <v>55</v>
      </c>
      <c r="E254" s="39" t="s">
        <v>51</v>
      </c>
    </row>
    <row r="255" spans="1:5" ht="12.75">
      <c r="A255" s="35" t="s">
        <v>57</v>
      </c>
      <c r="E255" s="40" t="s">
        <v>361</v>
      </c>
    </row>
    <row r="256" spans="1:5" ht="12.75">
      <c r="A256" t="s">
        <v>59</v>
      </c>
      <c r="E256" s="39" t="s">
        <v>60</v>
      </c>
    </row>
    <row r="257" spans="1:16" ht="12.75">
      <c r="A257" t="s">
        <v>49</v>
      </c>
      <c s="34" t="s">
        <v>265</v>
      </c>
      <c s="34" t="s">
        <v>457</v>
      </c>
      <c s="35" t="s">
        <v>47</v>
      </c>
      <c s="6" t="s">
        <v>458</v>
      </c>
      <c s="36" t="s">
        <v>53</v>
      </c>
      <c s="37">
        <v>25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285</v>
      </c>
      <c>
        <f>(M257*21)/100</f>
      </c>
      <c t="s">
        <v>27</v>
      </c>
    </row>
    <row r="258" spans="1:5" ht="12.75">
      <c r="A258" s="35" t="s">
        <v>55</v>
      </c>
      <c r="E258" s="39" t="s">
        <v>51</v>
      </c>
    </row>
    <row r="259" spans="1:5" ht="12.75">
      <c r="A259" s="35" t="s">
        <v>57</v>
      </c>
      <c r="E259" s="40" t="s">
        <v>361</v>
      </c>
    </row>
    <row r="260" spans="1:5" ht="12.75">
      <c r="A260" t="s">
        <v>59</v>
      </c>
      <c r="E260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522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522</v>
      </c>
      <c r="E4" s="26" t="s">
        <v>523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526</v>
      </c>
      <c r="E8" s="30" t="s">
        <v>525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527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47</v>
      </c>
      <c s="34" t="s">
        <v>528</v>
      </c>
      <c s="35" t="s">
        <v>51</v>
      </c>
      <c s="6" t="s">
        <v>529</v>
      </c>
      <c s="36" t="s">
        <v>53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63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208</v>
      </c>
      <c s="35" t="s">
        <v>51</v>
      </c>
      <c s="6" t="s">
        <v>209</v>
      </c>
      <c s="36" t="s">
        <v>53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530</v>
      </c>
      <c s="35" t="s">
        <v>51</v>
      </c>
      <c s="6" t="s">
        <v>531</v>
      </c>
      <c s="36" t="s">
        <v>53</v>
      </c>
      <c s="37">
        <v>450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63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67</v>
      </c>
      <c s="34" t="s">
        <v>532</v>
      </c>
      <c s="35" t="s">
        <v>51</v>
      </c>
      <c s="6" t="s">
        <v>533</v>
      </c>
      <c s="36" t="s">
        <v>66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63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70</v>
      </c>
      <c s="34" t="s">
        <v>211</v>
      </c>
      <c s="35" t="s">
        <v>51</v>
      </c>
      <c s="6" t="s">
        <v>212</v>
      </c>
      <c s="36" t="s">
        <v>66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63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75</v>
      </c>
      <c s="34" t="s">
        <v>534</v>
      </c>
      <c s="35" t="s">
        <v>51</v>
      </c>
      <c s="6" t="s">
        <v>535</v>
      </c>
      <c s="36" t="s">
        <v>66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63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75</v>
      </c>
      <c s="34" t="s">
        <v>536</v>
      </c>
      <c s="35" t="s">
        <v>51</v>
      </c>
      <c s="6" t="s">
        <v>537</v>
      </c>
      <c s="36" t="s">
        <v>66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63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78</v>
      </c>
      <c s="34" t="s">
        <v>538</v>
      </c>
      <c s="35" t="s">
        <v>51</v>
      </c>
      <c s="6" t="s">
        <v>539</v>
      </c>
      <c s="36" t="s">
        <v>66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63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81</v>
      </c>
      <c s="34" t="s">
        <v>540</v>
      </c>
      <c s="35" t="s">
        <v>51</v>
      </c>
      <c s="6" t="s">
        <v>541</v>
      </c>
      <c s="36" t="s">
        <v>66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63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84</v>
      </c>
      <c s="34" t="s">
        <v>542</v>
      </c>
      <c s="35" t="s">
        <v>51</v>
      </c>
      <c s="6" t="s">
        <v>543</v>
      </c>
      <c s="36" t="s">
        <v>66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63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87</v>
      </c>
      <c s="34" t="s">
        <v>544</v>
      </c>
      <c s="35" t="s">
        <v>51</v>
      </c>
      <c s="6" t="s">
        <v>545</v>
      </c>
      <c s="36" t="s">
        <v>119</v>
      </c>
      <c s="37">
        <v>30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63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90</v>
      </c>
      <c s="34" t="s">
        <v>279</v>
      </c>
      <c s="35" t="s">
        <v>51</v>
      </c>
      <c s="6" t="s">
        <v>280</v>
      </c>
      <c s="36" t="s">
        <v>281</v>
      </c>
      <c s="37">
        <v>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63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93</v>
      </c>
      <c s="34" t="s">
        <v>283</v>
      </c>
      <c s="35" t="s">
        <v>51</v>
      </c>
      <c s="6" t="s">
        <v>284</v>
      </c>
      <c s="36" t="s">
        <v>281</v>
      </c>
      <c s="37">
        <v>130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63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96</v>
      </c>
      <c s="34" t="s">
        <v>287</v>
      </c>
      <c s="35" t="s">
        <v>51</v>
      </c>
      <c s="6" t="s">
        <v>288</v>
      </c>
      <c s="36" t="s">
        <v>281</v>
      </c>
      <c s="37">
        <v>130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63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100</v>
      </c>
      <c s="34" t="s">
        <v>221</v>
      </c>
      <c s="35" t="s">
        <v>51</v>
      </c>
      <c s="6" t="s">
        <v>222</v>
      </c>
      <c s="36" t="s">
        <v>66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63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104</v>
      </c>
      <c s="34" t="s">
        <v>224</v>
      </c>
      <c s="35" t="s">
        <v>51</v>
      </c>
      <c s="6" t="s">
        <v>225</v>
      </c>
      <c s="36" t="s">
        <v>66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63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108</v>
      </c>
      <c s="34" t="s">
        <v>546</v>
      </c>
      <c s="35" t="s">
        <v>51</v>
      </c>
      <c s="6" t="s">
        <v>547</v>
      </c>
      <c s="36" t="s">
        <v>53</v>
      </c>
      <c s="37">
        <v>450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63</v>
      </c>
    </row>
    <row r="77" spans="1:5" ht="12.75">
      <c r="A77" t="s">
        <v>59</v>
      </c>
      <c r="E7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522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522</v>
      </c>
      <c r="E4" s="26" t="s">
        <v>523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550</v>
      </c>
      <c r="E8" s="30" t="s">
        <v>549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527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47</v>
      </c>
      <c s="34" t="s">
        <v>528</v>
      </c>
      <c s="35" t="s">
        <v>51</v>
      </c>
      <c s="6" t="s">
        <v>529</v>
      </c>
      <c s="36" t="s">
        <v>53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63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208</v>
      </c>
      <c s="35" t="s">
        <v>51</v>
      </c>
      <c s="6" t="s">
        <v>209</v>
      </c>
      <c s="36" t="s">
        <v>53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63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530</v>
      </c>
      <c s="35" t="s">
        <v>51</v>
      </c>
      <c s="6" t="s">
        <v>531</v>
      </c>
      <c s="36" t="s">
        <v>53</v>
      </c>
      <c s="37">
        <v>870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63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67</v>
      </c>
      <c s="34" t="s">
        <v>532</v>
      </c>
      <c s="35" t="s">
        <v>51</v>
      </c>
      <c s="6" t="s">
        <v>533</v>
      </c>
      <c s="36" t="s">
        <v>66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63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70</v>
      </c>
      <c s="34" t="s">
        <v>211</v>
      </c>
      <c s="35" t="s">
        <v>51</v>
      </c>
      <c s="6" t="s">
        <v>212</v>
      </c>
      <c s="36" t="s">
        <v>66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63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75</v>
      </c>
      <c s="34" t="s">
        <v>534</v>
      </c>
      <c s="35" t="s">
        <v>51</v>
      </c>
      <c s="6" t="s">
        <v>535</v>
      </c>
      <c s="36" t="s">
        <v>66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63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78</v>
      </c>
      <c s="34" t="s">
        <v>536</v>
      </c>
      <c s="35" t="s">
        <v>51</v>
      </c>
      <c s="6" t="s">
        <v>537</v>
      </c>
      <c s="36" t="s">
        <v>66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63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81</v>
      </c>
      <c s="34" t="s">
        <v>538</v>
      </c>
      <c s="35" t="s">
        <v>51</v>
      </c>
      <c s="6" t="s">
        <v>539</v>
      </c>
      <c s="36" t="s">
        <v>66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63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84</v>
      </c>
      <c s="34" t="s">
        <v>540</v>
      </c>
      <c s="35" t="s">
        <v>51</v>
      </c>
      <c s="6" t="s">
        <v>541</v>
      </c>
      <c s="36" t="s">
        <v>66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63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87</v>
      </c>
      <c s="34" t="s">
        <v>542</v>
      </c>
      <c s="35" t="s">
        <v>51</v>
      </c>
      <c s="6" t="s">
        <v>543</v>
      </c>
      <c s="36" t="s">
        <v>66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63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90</v>
      </c>
      <c s="34" t="s">
        <v>544</v>
      </c>
      <c s="35" t="s">
        <v>51</v>
      </c>
      <c s="6" t="s">
        <v>545</v>
      </c>
      <c s="36" t="s">
        <v>119</v>
      </c>
      <c s="37">
        <v>30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63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93</v>
      </c>
      <c s="34" t="s">
        <v>279</v>
      </c>
      <c s="35" t="s">
        <v>51</v>
      </c>
      <c s="6" t="s">
        <v>280</v>
      </c>
      <c s="36" t="s">
        <v>281</v>
      </c>
      <c s="37">
        <v>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63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96</v>
      </c>
      <c s="34" t="s">
        <v>283</v>
      </c>
      <c s="35" t="s">
        <v>51</v>
      </c>
      <c s="6" t="s">
        <v>284</v>
      </c>
      <c s="36" t="s">
        <v>281</v>
      </c>
      <c s="37">
        <v>250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63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100</v>
      </c>
      <c s="34" t="s">
        <v>287</v>
      </c>
      <c s="35" t="s">
        <v>51</v>
      </c>
      <c s="6" t="s">
        <v>288</v>
      </c>
      <c s="36" t="s">
        <v>281</v>
      </c>
      <c s="37">
        <v>250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63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104</v>
      </c>
      <c s="34" t="s">
        <v>221</v>
      </c>
      <c s="35" t="s">
        <v>51</v>
      </c>
      <c s="6" t="s">
        <v>222</v>
      </c>
      <c s="36" t="s">
        <v>66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63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108</v>
      </c>
      <c s="34" t="s">
        <v>224</v>
      </c>
      <c s="35" t="s">
        <v>51</v>
      </c>
      <c s="6" t="s">
        <v>225</v>
      </c>
      <c s="36" t="s">
        <v>66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63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112</v>
      </c>
      <c s="34" t="s">
        <v>546</v>
      </c>
      <c s="35" t="s">
        <v>51</v>
      </c>
      <c s="6" t="s">
        <v>547</v>
      </c>
      <c s="36" t="s">
        <v>53</v>
      </c>
      <c s="37">
        <v>870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63</v>
      </c>
    </row>
    <row r="77" spans="1:5" ht="12.75">
      <c r="A77" t="s">
        <v>59</v>
      </c>
      <c r="E7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